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30" windowWidth="10245" windowHeight="8685" tabRatio="841" activeTab="3"/>
  </bookViews>
  <sheets>
    <sheet name="Régional" sheetId="1" r:id="rId1"/>
    <sheet name="Accueil" sheetId="2" r:id="rId2"/>
    <sheet name="Journée 1" sheetId="3" state="hidden" r:id="rId3"/>
    <sheet name="Journée 2" sheetId="4" r:id="rId4"/>
    <sheet name="Journée 3" sheetId="5" state="hidden" r:id="rId5"/>
    <sheet name="Journée 4" sheetId="6" state="hidden" r:id="rId6"/>
    <sheet name="Journée 5" sheetId="7" state="hidden" r:id="rId7"/>
    <sheet name="Classement Général" sheetId="8" r:id="rId8"/>
    <sheet name="Classement Journée" sheetId="9" r:id="rId9"/>
    <sheet name="Pistes" sheetId="10" r:id="rId10"/>
    <sheet name="FeuilCG" sheetId="11" r:id="rId11"/>
    <sheet name="FeuilCJ" sheetId="12" r:id="rId12"/>
    <sheet name="Feuille de Match" sheetId="13" r:id="rId13"/>
  </sheets>
  <externalReferences>
    <externalReference r:id="rId16"/>
  </externalReferences>
  <definedNames>
    <definedName name="_xlnm._FilterDatabase" localSheetId="0" hidden="1">'Régional'!$A$1:$AA$96</definedName>
    <definedName name="Classement_alpha" localSheetId="6">[1]!Classement_alpha</definedName>
    <definedName name="Classement_alpha">[1]!Classement_alpha</definedName>
    <definedName name="Classement_ind" localSheetId="6">[1]!Classement_ind</definedName>
    <definedName name="Classement_ind">[1]!Classement_ind</definedName>
    <definedName name="_xlnm.Print_Titles" localSheetId="7">'Classement Général'!$1:$6</definedName>
    <definedName name="_xlnm.Print_Titles" localSheetId="8">'Classement Journée'!$1:$4</definedName>
    <definedName name="_xlnm.Print_Area" localSheetId="7">'Classement Général'!$A$1:$Q$34</definedName>
  </definedNames>
  <calcPr fullCalcOnLoad="1"/>
</workbook>
</file>

<file path=xl/comments2.xml><?xml version="1.0" encoding="utf-8"?>
<comments xmlns="http://schemas.openxmlformats.org/spreadsheetml/2006/main">
  <authors>
    <author>maumont</author>
  </authors>
  <commentList>
    <comment ref="F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le montant de la cotisation</t>
        </r>
      </text>
    </comment>
    <comment ref="G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H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I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J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K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</commentList>
</comments>
</file>

<file path=xl/sharedStrings.xml><?xml version="1.0" encoding="utf-8"?>
<sst xmlns="http://schemas.openxmlformats.org/spreadsheetml/2006/main" count="1791" uniqueCount="340">
  <si>
    <t>Club</t>
  </si>
  <si>
    <t>Ligne 1</t>
  </si>
  <si>
    <t>Ligne 2</t>
  </si>
  <si>
    <t>Ligne 3</t>
  </si>
  <si>
    <t>Ligne 4</t>
  </si>
  <si>
    <t>Ligne 5</t>
  </si>
  <si>
    <t>Ligne 6</t>
  </si>
  <si>
    <t>Nb Ligne</t>
  </si>
  <si>
    <t>Total</t>
  </si>
  <si>
    <t>Moyenne</t>
  </si>
  <si>
    <t>Cumul</t>
  </si>
  <si>
    <t>N° Licence</t>
  </si>
  <si>
    <t>CR</t>
  </si>
  <si>
    <t>dep</t>
  </si>
  <si>
    <t>num</t>
  </si>
  <si>
    <t>A</t>
  </si>
  <si>
    <t>Licence</t>
  </si>
  <si>
    <t>S</t>
  </si>
  <si>
    <t>Cat</t>
  </si>
  <si>
    <t>P</t>
  </si>
  <si>
    <t>M</t>
  </si>
  <si>
    <t>cee</t>
  </si>
  <si>
    <t>C/M</t>
  </si>
  <si>
    <t>Nom et Prénom</t>
  </si>
  <si>
    <t>Moy</t>
  </si>
  <si>
    <t>Hand</t>
  </si>
  <si>
    <t>QT</t>
  </si>
  <si>
    <t>LT</t>
  </si>
  <si>
    <t>MT</t>
  </si>
  <si>
    <t>QL</t>
  </si>
  <si>
    <t>LL</t>
  </si>
  <si>
    <t>ML</t>
  </si>
  <si>
    <t>QC</t>
  </si>
  <si>
    <t>LC</t>
  </si>
  <si>
    <t>MC</t>
  </si>
  <si>
    <t>H</t>
  </si>
  <si>
    <t>FLERS BOWLING IMPACT</t>
  </si>
  <si>
    <t>F</t>
  </si>
  <si>
    <t>BJ</t>
  </si>
  <si>
    <t>ECOLE DE BOWLING DE CHERBOURG</t>
  </si>
  <si>
    <t>MI</t>
  </si>
  <si>
    <t>CA</t>
  </si>
  <si>
    <t>ECOLE DE BOWLING D'ARGENTAN</t>
  </si>
  <si>
    <t>BAD BOYS SAINT-LO</t>
  </si>
  <si>
    <t>Nom Prénom</t>
  </si>
  <si>
    <t>Catégorie</t>
  </si>
  <si>
    <t>Sexe</t>
  </si>
  <si>
    <t>Nom :</t>
  </si>
  <si>
    <t>Club :</t>
  </si>
  <si>
    <t>Catégorie :</t>
  </si>
  <si>
    <t>Série 1</t>
  </si>
  <si>
    <t>Série 2</t>
  </si>
  <si>
    <t>Partie 1</t>
  </si>
  <si>
    <t>Partie 2</t>
  </si>
  <si>
    <t>Nom/prénom</t>
  </si>
  <si>
    <t/>
  </si>
  <si>
    <t>EAGLES BOWLING VIRE</t>
  </si>
  <si>
    <t>CLT</t>
  </si>
  <si>
    <t>ECOLE DE BOWLING DE SAINT LO</t>
  </si>
  <si>
    <t>MAINCENT Fabien</t>
  </si>
  <si>
    <t>LECARPENTIER Nathan</t>
  </si>
  <si>
    <t>Points</t>
  </si>
  <si>
    <t>1ère Journée</t>
  </si>
  <si>
    <t>2ème Journée</t>
  </si>
  <si>
    <t>3ème Journée</t>
  </si>
  <si>
    <t>4ème Journée</t>
  </si>
  <si>
    <t>Date</t>
  </si>
  <si>
    <t>Lieux</t>
  </si>
  <si>
    <t>Joueur du championnat</t>
  </si>
  <si>
    <t>Cotisation</t>
  </si>
  <si>
    <t>Nom</t>
  </si>
  <si>
    <t>Journée 1</t>
  </si>
  <si>
    <t>Journée 2</t>
  </si>
  <si>
    <t>Journée 3</t>
  </si>
  <si>
    <t>Journée 4</t>
  </si>
  <si>
    <t>BARADU Clément</t>
  </si>
  <si>
    <t>BARADU Sarah</t>
  </si>
  <si>
    <t>SORET Mathéo</t>
  </si>
  <si>
    <t>CULLERON Noémie</t>
  </si>
  <si>
    <t>LEBOUC Maxime</t>
  </si>
  <si>
    <t>MOREAU Anaïs</t>
  </si>
  <si>
    <t>CARU Gabin</t>
  </si>
  <si>
    <t>Catégorie Réelle</t>
  </si>
  <si>
    <t>JU</t>
  </si>
  <si>
    <t>5ème Journée</t>
  </si>
  <si>
    <t>PO : Gratuit</t>
  </si>
  <si>
    <t>Lignage</t>
  </si>
  <si>
    <t>Journée 5</t>
  </si>
  <si>
    <t>Bonus</t>
  </si>
  <si>
    <t>Total points</t>
  </si>
  <si>
    <t>LE GALL Servane</t>
  </si>
  <si>
    <t>NAGA Yoann</t>
  </si>
  <si>
    <t>PISSIS Elliot</t>
  </si>
  <si>
    <t>NOR</t>
  </si>
  <si>
    <t>Série 3</t>
  </si>
  <si>
    <t>Classement</t>
  </si>
  <si>
    <t>LAHAYE Adrien</t>
  </si>
  <si>
    <t>VIKINGS CALVADOS</t>
  </si>
  <si>
    <t>BAYEUX</t>
  </si>
  <si>
    <t>Cotis</t>
  </si>
  <si>
    <t>J1</t>
  </si>
  <si>
    <t>J2</t>
  </si>
  <si>
    <t>J3</t>
  </si>
  <si>
    <t>J4</t>
  </si>
  <si>
    <t>J5</t>
  </si>
  <si>
    <t>EPIARD Clara</t>
  </si>
  <si>
    <t>LAGREVE Mathis</t>
  </si>
  <si>
    <t>DRAGON BOWL BAYEUX</t>
  </si>
  <si>
    <t>VIRE</t>
  </si>
  <si>
    <t>AUGEREAU Louis</t>
  </si>
  <si>
    <t>DESPRES Cassandre</t>
  </si>
  <si>
    <t>MARCEY LES GREVES CLUB - MGC</t>
  </si>
  <si>
    <t>BARETTE Hugo</t>
  </si>
  <si>
    <t>BARETTE Simon</t>
  </si>
  <si>
    <t>CALVIE Charlie</t>
  </si>
  <si>
    <t>COUGET Hugo</t>
  </si>
  <si>
    <t>LANIESSE Gwladys</t>
  </si>
  <si>
    <t>LAURCIE Mathias</t>
  </si>
  <si>
    <t>QUENAULT Clément</t>
  </si>
  <si>
    <t>ROMMÉ Maxime</t>
  </si>
  <si>
    <t>VAUTHRIN Louis</t>
  </si>
  <si>
    <t>VIDALI Théa</t>
  </si>
  <si>
    <t>FERRIERE Marion</t>
  </si>
  <si>
    <t>CAH</t>
  </si>
  <si>
    <t>50</t>
  </si>
  <si>
    <t>19</t>
  </si>
  <si>
    <t>0115626</t>
  </si>
  <si>
    <t>61</t>
  </si>
  <si>
    <t>13</t>
  </si>
  <si>
    <t>0105130</t>
  </si>
  <si>
    <t>14</t>
  </si>
  <si>
    <t>0106320</t>
  </si>
  <si>
    <t>20</t>
  </si>
  <si>
    <t>0117567</t>
  </si>
  <si>
    <t>0117568</t>
  </si>
  <si>
    <t>12</t>
  </si>
  <si>
    <t>0116766</t>
  </si>
  <si>
    <t>16</t>
  </si>
  <si>
    <t>0109596</t>
  </si>
  <si>
    <t>0116133</t>
  </si>
  <si>
    <t>0106475</t>
  </si>
  <si>
    <t>0115506</t>
  </si>
  <si>
    <t>0115230</t>
  </si>
  <si>
    <t>18</t>
  </si>
  <si>
    <t>0118012</t>
  </si>
  <si>
    <t>15</t>
  </si>
  <si>
    <t>0115027</t>
  </si>
  <si>
    <t>0114132</t>
  </si>
  <si>
    <t>0117291</t>
  </si>
  <si>
    <t>0117884</t>
  </si>
  <si>
    <t>17</t>
  </si>
  <si>
    <t>0111907</t>
  </si>
  <si>
    <t>0107726</t>
  </si>
  <si>
    <t>0104441</t>
  </si>
  <si>
    <t>0103039</t>
  </si>
  <si>
    <t>0107724</t>
  </si>
  <si>
    <t>0111667</t>
  </si>
  <si>
    <t>0111771</t>
  </si>
  <si>
    <t>0115507</t>
  </si>
  <si>
    <t>0115558</t>
  </si>
  <si>
    <t>0105142</t>
  </si>
  <si>
    <t>0115939</t>
  </si>
  <si>
    <t>0117660</t>
  </si>
  <si>
    <t>PO : 6,8 €</t>
  </si>
  <si>
    <t>20 118012</t>
  </si>
  <si>
    <t>19 116133</t>
  </si>
  <si>
    <t>13 105142</t>
  </si>
  <si>
    <t>21</t>
  </si>
  <si>
    <t>JUH</t>
  </si>
  <si>
    <t>MIF</t>
  </si>
  <si>
    <t>22</t>
  </si>
  <si>
    <t>0119274</t>
  </si>
  <si>
    <t>BOCE Valentin</t>
  </si>
  <si>
    <t>0119287</t>
  </si>
  <si>
    <t>0119265</t>
  </si>
  <si>
    <t>GUIBERT Benjamin</t>
  </si>
  <si>
    <t>0119266</t>
  </si>
  <si>
    <t>GUIBERT Tristan</t>
  </si>
  <si>
    <t>CHERBOURG</t>
  </si>
  <si>
    <t>PO</t>
  </si>
  <si>
    <t>BARETTE Clara</t>
  </si>
  <si>
    <t>MALENFANT Noha</t>
  </si>
  <si>
    <t>Ligne 7</t>
  </si>
  <si>
    <t>Ligne 8</t>
  </si>
  <si>
    <t>Série 4</t>
  </si>
  <si>
    <t>Championnat Régional Jeunes</t>
  </si>
  <si>
    <t>Autres 13,6 €</t>
  </si>
  <si>
    <t>BJ :  10,2 €</t>
  </si>
  <si>
    <t>0119634</t>
  </si>
  <si>
    <t>DEVAUX Romain</t>
  </si>
  <si>
    <t>0119644</t>
  </si>
  <si>
    <t>0120097</t>
  </si>
  <si>
    <t>GOURDON Alexis</t>
  </si>
  <si>
    <t>VINCENT Léonie</t>
  </si>
  <si>
    <t>LENFANT-MARIE Yann</t>
  </si>
  <si>
    <t>DUCHEMIN Mathys</t>
  </si>
  <si>
    <t>BARRAY Robin</t>
  </si>
  <si>
    <t>SERIE 1</t>
  </si>
  <si>
    <t>Piste 1</t>
  </si>
  <si>
    <t>Piste 2</t>
  </si>
  <si>
    <t>Piste 3</t>
  </si>
  <si>
    <t>Piste 4</t>
  </si>
  <si>
    <t>Piste 5</t>
  </si>
  <si>
    <t>Piste 6</t>
  </si>
  <si>
    <t>SERIE 2</t>
  </si>
  <si>
    <t>SERIE 3</t>
  </si>
  <si>
    <t>SERIE 4</t>
  </si>
  <si>
    <t>Benjamin H</t>
  </si>
  <si>
    <t>Minime H</t>
  </si>
  <si>
    <t>Cadet H</t>
  </si>
  <si>
    <t>Junior H</t>
  </si>
  <si>
    <t>Benjamin F</t>
  </si>
  <si>
    <t>Minime F</t>
  </si>
  <si>
    <t>Cadette F</t>
  </si>
  <si>
    <t>Junior F</t>
  </si>
  <si>
    <t>ROYER Perrine</t>
  </si>
  <si>
    <t>LECONTE Thibault</t>
  </si>
  <si>
    <t>0119512</t>
  </si>
  <si>
    <t>0120361</t>
  </si>
  <si>
    <t>0119985</t>
  </si>
  <si>
    <t>BATARD Florelle</t>
  </si>
  <si>
    <t>0119987</t>
  </si>
  <si>
    <t>BATARD Melina</t>
  </si>
  <si>
    <t>0120475</t>
  </si>
  <si>
    <t>BELHADJ Amine</t>
  </si>
  <si>
    <t>0119702</t>
  </si>
  <si>
    <t>BLANCHARD Chloe</t>
  </si>
  <si>
    <t>0120163</t>
  </si>
  <si>
    <t>CARA Clelia</t>
  </si>
  <si>
    <t>0120102</t>
  </si>
  <si>
    <t>CHENU Léo</t>
  </si>
  <si>
    <t>0119398</t>
  </si>
  <si>
    <t>DEGROOTE Ninon</t>
  </si>
  <si>
    <t>0120162</t>
  </si>
  <si>
    <t>DELACOUR Clément</t>
  </si>
  <si>
    <t>0119806</t>
  </si>
  <si>
    <t>ERAMBERT Alexandre</t>
  </si>
  <si>
    <t>0120433</t>
  </si>
  <si>
    <t>FEVRE Paul</t>
  </si>
  <si>
    <t>0120362</t>
  </si>
  <si>
    <t>GEORGE Soren</t>
  </si>
  <si>
    <t>0119893</t>
  </si>
  <si>
    <t>E</t>
  </si>
  <si>
    <t>HAGEN NILSEN Halvar</t>
  </si>
  <si>
    <t>0118789</t>
  </si>
  <si>
    <t>HARANG RANNOU Timéo</t>
  </si>
  <si>
    <t>0120717</t>
  </si>
  <si>
    <t>HUBNER Marius</t>
  </si>
  <si>
    <t>0119983</t>
  </si>
  <si>
    <t>JOLLY Charlie</t>
  </si>
  <si>
    <t>0120708</t>
  </si>
  <si>
    <t>0119902</t>
  </si>
  <si>
    <t>LEMAITRE Lorenzo</t>
  </si>
  <si>
    <t>0119901</t>
  </si>
  <si>
    <t>LEMAITRE Noah</t>
  </si>
  <si>
    <t>0120141</t>
  </si>
  <si>
    <t>0120479</t>
  </si>
  <si>
    <t>MAUGER Romain</t>
  </si>
  <si>
    <t>0120017</t>
  </si>
  <si>
    <t>QUESNEL Emma</t>
  </si>
  <si>
    <t>0120161</t>
  </si>
  <si>
    <t>ROUSSEAU Léo</t>
  </si>
  <si>
    <t>0120572</t>
  </si>
  <si>
    <t>0120084</t>
  </si>
  <si>
    <t>VANDON Pierre</t>
  </si>
  <si>
    <t>0119524</t>
  </si>
  <si>
    <t>0120062</t>
  </si>
  <si>
    <t>WALLON Anne</t>
  </si>
  <si>
    <t>BOWLING CLUB CHERBOURG</t>
  </si>
  <si>
    <t>Championnat Régional Jeunes 2022-2023 - Sud Normandie</t>
  </si>
  <si>
    <t>Autres : 10 €</t>
  </si>
  <si>
    <t>Le 25 septembre 2022</t>
  </si>
  <si>
    <t>Le 10 décembre 2022</t>
  </si>
  <si>
    <t>Le 15 janvier 2023</t>
  </si>
  <si>
    <t>Le 12 février 2023</t>
  </si>
  <si>
    <t>ST-LÔ MACAO</t>
  </si>
  <si>
    <t>Le 15 avril 2023</t>
  </si>
  <si>
    <t>22 119274</t>
  </si>
  <si>
    <t>?</t>
  </si>
  <si>
    <t>23</t>
  </si>
  <si>
    <t>0121065</t>
  </si>
  <si>
    <t>CAIRA Zoé</t>
  </si>
  <si>
    <t>0121067</t>
  </si>
  <si>
    <t>RECHON REGUET Julie</t>
  </si>
  <si>
    <t>0121066</t>
  </si>
  <si>
    <t>RECHON REGUET Sara</t>
  </si>
  <si>
    <t>20 117291</t>
  </si>
  <si>
    <t>19 115230</t>
  </si>
  <si>
    <t>12 103039</t>
  </si>
  <si>
    <t>20 116766</t>
  </si>
  <si>
    <t>JUF</t>
  </si>
  <si>
    <t>19 115626</t>
  </si>
  <si>
    <t>22 119265</t>
  </si>
  <si>
    <t>22 119901</t>
  </si>
  <si>
    <t>22 120475</t>
  </si>
  <si>
    <t>22 120717</t>
  </si>
  <si>
    <t>22 119902</t>
  </si>
  <si>
    <t>22 120708</t>
  </si>
  <si>
    <t>VAUTHRIN Charles</t>
  </si>
  <si>
    <t>19 115940</t>
  </si>
  <si>
    <t>22 119512</t>
  </si>
  <si>
    <t>20 117568</t>
  </si>
  <si>
    <t>20 117567</t>
  </si>
  <si>
    <t>15 107726</t>
  </si>
  <si>
    <t>16 109596</t>
  </si>
  <si>
    <t>22 119702</t>
  </si>
  <si>
    <t>22 120141</t>
  </si>
  <si>
    <t>22 119987</t>
  </si>
  <si>
    <t>ROIG Killian</t>
  </si>
  <si>
    <t>23 121420</t>
  </si>
  <si>
    <t>X</t>
  </si>
  <si>
    <t>BJF</t>
  </si>
  <si>
    <t>MIH</t>
  </si>
  <si>
    <t>BJH</t>
  </si>
  <si>
    <t>POH</t>
  </si>
  <si>
    <t>15 107724</t>
  </si>
  <si>
    <t>17 111667</t>
  </si>
  <si>
    <t>17 111771</t>
  </si>
  <si>
    <t>19 115507</t>
  </si>
  <si>
    <t>22 119524</t>
  </si>
  <si>
    <t>CAF</t>
  </si>
  <si>
    <t>Piste 7</t>
  </si>
  <si>
    <t>Piste 8</t>
  </si>
  <si>
    <t>Piste 9</t>
  </si>
  <si>
    <t>Piste 10</t>
  </si>
  <si>
    <t>Piste 11</t>
  </si>
  <si>
    <t>Piste 12</t>
  </si>
  <si>
    <t>1ère Journée Le 25 septembre 2023 VIRE</t>
  </si>
  <si>
    <t>Poussin H</t>
  </si>
  <si>
    <t>x</t>
  </si>
  <si>
    <t>17 111907</t>
  </si>
  <si>
    <t>0122277</t>
  </si>
  <si>
    <t>VINCENT Paul</t>
  </si>
  <si>
    <t>23 122277</t>
  </si>
  <si>
    <t>0122275</t>
  </si>
  <si>
    <t>PIGNEUR Paul-Henri</t>
  </si>
  <si>
    <t>23 122275</t>
  </si>
  <si>
    <t>0117674</t>
  </si>
  <si>
    <t>WITTEZAELE Jérémy</t>
  </si>
  <si>
    <t>20 117674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</si>
</sst>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  <numFmt numFmtId="201" formatCode="0.000"/>
    <numFmt numFmtId="202" formatCode="_-* #,##0_-;\-* #,##0_-;_-* &quot;-&quot;_-;_-@_-"/>
    <numFmt numFmtId="203" formatCode="_-* #,##0.00_-;\-* #,##0.00_-;_-* &quot;-&quot;??_-;_-@_-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strike/>
      <sz val="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0" fillId="21" borderId="3" applyNumberFormat="0" applyFont="0" applyAlignment="0" applyProtection="0"/>
    <xf numFmtId="0" fontId="40" fillId="7" borderId="1" applyNumberFormat="0" applyAlignment="0" applyProtection="0"/>
    <xf numFmtId="0" fontId="4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0" fillId="21" borderId="3" applyNumberFormat="0" applyFont="0" applyAlignment="0" applyProtection="0"/>
    <xf numFmtId="9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4" fillId="2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</cellStyleXfs>
  <cellXfs count="231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165" fontId="0" fillId="24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24" borderId="10" xfId="0" applyNumberFormat="1" applyFill="1" applyBorder="1" applyAlignment="1">
      <alignment horizont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22" borderId="10" xfId="0" applyFill="1" applyBorder="1" applyAlignment="1">
      <alignment horizontal="center"/>
    </xf>
    <xf numFmtId="0" fontId="14" fillId="0" borderId="0" xfId="53" applyFont="1">
      <alignment/>
      <protection/>
    </xf>
    <xf numFmtId="164" fontId="0" fillId="24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5" fillId="0" borderId="0" xfId="52" applyFont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17" fillId="0" borderId="14" xfId="52" applyFont="1" applyBorder="1" applyAlignment="1">
      <alignment horizontal="centerContinuous" vertical="center" wrapText="1"/>
      <protection/>
    </xf>
    <xf numFmtId="0" fontId="13" fillId="0" borderId="15" xfId="52" applyFont="1" applyBorder="1" applyAlignment="1">
      <alignment horizontal="centerContinuous" vertical="center" wrapText="1"/>
      <protection/>
    </xf>
    <xf numFmtId="0" fontId="13" fillId="0" borderId="16" xfId="52" applyFont="1" applyBorder="1" applyAlignment="1">
      <alignment horizontal="left" vertical="center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0" fillId="7" borderId="10" xfId="52" applyFont="1" applyFill="1" applyBorder="1" applyAlignment="1">
      <alignment horizontal="center" vertical="center"/>
      <protection/>
    </xf>
    <xf numFmtId="0" fontId="14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0" fillId="0" borderId="10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26" borderId="10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vertical="center"/>
    </xf>
    <xf numFmtId="0" fontId="0" fillId="7" borderId="17" xfId="52" applyFont="1" applyFill="1" applyBorder="1" applyAlignment="1">
      <alignment horizontal="center" vertical="center"/>
      <protection/>
    </xf>
    <xf numFmtId="0" fontId="0" fillId="7" borderId="17" xfId="52" applyFont="1" applyFill="1" applyBorder="1" applyAlignment="1">
      <alignment horizontal="center" vertical="center" wrapText="1"/>
      <protection/>
    </xf>
    <xf numFmtId="0" fontId="20" fillId="0" borderId="18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 vertical="center"/>
      <protection/>
    </xf>
    <xf numFmtId="0" fontId="16" fillId="0" borderId="10" xfId="52" applyFont="1" applyBorder="1" applyAlignment="1" applyProtection="1">
      <alignment horizontal="center" vertical="center"/>
      <protection locked="0"/>
    </xf>
    <xf numFmtId="0" fontId="12" fillId="0" borderId="19" xfId="52" applyFont="1" applyBorder="1" applyAlignment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>
      <alignment vertical="center"/>
    </xf>
    <xf numFmtId="0" fontId="8" fillId="0" borderId="22" xfId="0" applyFont="1" applyBorder="1" applyAlignment="1">
      <alignment horizontal="left" vertical="center" wrapText="1"/>
    </xf>
    <xf numFmtId="0" fontId="23" fillId="0" borderId="23" xfId="0" applyFont="1" applyFill="1" applyBorder="1" applyAlignment="1">
      <alignment vertical="center"/>
    </xf>
    <xf numFmtId="0" fontId="7" fillId="0" borderId="21" xfId="52" applyFont="1" applyBorder="1" applyAlignment="1">
      <alignment vertical="center"/>
      <protection/>
    </xf>
    <xf numFmtId="0" fontId="7" fillId="0" borderId="23" xfId="52" applyFont="1" applyBorder="1" applyAlignment="1">
      <alignment vertical="center"/>
      <protection/>
    </xf>
    <xf numFmtId="0" fontId="22" fillId="0" borderId="10" xfId="52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0" fillId="22" borderId="17" xfId="0" applyFill="1" applyBorder="1" applyAlignment="1">
      <alignment vertical="center" wrapText="1"/>
    </xf>
    <xf numFmtId="0" fontId="0" fillId="22" borderId="17" xfId="0" applyFill="1" applyBorder="1" applyAlignment="1">
      <alignment horizontal="right" vertical="center"/>
    </xf>
    <xf numFmtId="0" fontId="0" fillId="22" borderId="17" xfId="0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2" fillId="0" borderId="0" xfId="52" applyFont="1" applyBorder="1" applyAlignment="1">
      <alignment horizontal="centerContinuous"/>
      <protection/>
    </xf>
    <xf numFmtId="0" fontId="14" fillId="0" borderId="0" xfId="53" applyFont="1" applyBorder="1">
      <alignment/>
      <protection/>
    </xf>
    <xf numFmtId="0" fontId="12" fillId="0" borderId="0" xfId="52" applyFont="1" applyBorder="1" applyAlignment="1">
      <alignment horizontal="centerContinuous" vertical="center"/>
      <protection/>
    </xf>
    <xf numFmtId="0" fontId="13" fillId="0" borderId="0" xfId="52" applyFont="1" applyBorder="1" applyAlignment="1">
      <alignment vertic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23" xfId="52" applyFont="1" applyBorder="1" applyAlignment="1">
      <alignment vertical="center"/>
      <protection/>
    </xf>
    <xf numFmtId="0" fontId="20" fillId="0" borderId="20" xfId="52" applyFont="1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13" fillId="0" borderId="25" xfId="52" applyFont="1" applyBorder="1" applyAlignment="1">
      <alignment vertical="center" wrapText="1"/>
      <protection/>
    </xf>
    <xf numFmtId="0" fontId="13" fillId="0" borderId="26" xfId="52" applyFont="1" applyBorder="1" applyAlignment="1">
      <alignment vertical="center" wrapText="1"/>
      <protection/>
    </xf>
    <xf numFmtId="0" fontId="30" fillId="0" borderId="20" xfId="52" applyFont="1" applyBorder="1" applyAlignment="1">
      <alignment vertical="center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" fontId="0" fillId="24" borderId="10" xfId="0" applyNumberFormat="1" applyFill="1" applyBorder="1" applyAlignment="1">
      <alignment horizontal="center"/>
    </xf>
    <xf numFmtId="0" fontId="0" fillId="0" borderId="10" xfId="0" applyFill="1" applyBorder="1" applyAlignment="1" applyProtection="1" quotePrefix="1">
      <alignment/>
      <protection locked="0"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8" xfId="0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170" fontId="31" fillId="0" borderId="24" xfId="0" applyNumberFormat="1" applyFont="1" applyFill="1" applyBorder="1" applyAlignment="1">
      <alignment horizontal="right"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 quotePrefix="1">
      <alignment/>
      <protection locked="0"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10" xfId="0" applyFill="1" applyBorder="1" applyAlignment="1" applyProtection="1" quotePrefix="1">
      <alignment horizontal="center"/>
      <protection locked="0"/>
    </xf>
    <xf numFmtId="164" fontId="0" fillId="6" borderId="10" xfId="0" applyNumberFormat="1" applyFill="1" applyBorder="1" applyAlignment="1" applyProtection="1">
      <alignment horizontal="center"/>
      <protection locked="0"/>
    </xf>
    <xf numFmtId="165" fontId="0" fillId="6" borderId="10" xfId="0" applyNumberFormat="1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0" fillId="2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22" borderId="10" xfId="0" applyFill="1" applyBorder="1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21" fillId="0" borderId="23" xfId="53" applyFont="1" applyBorder="1" applyAlignment="1">
      <alignment vertical="center"/>
      <protection/>
    </xf>
    <xf numFmtId="0" fontId="15" fillId="0" borderId="16" xfId="52" applyFont="1" applyBorder="1" applyAlignment="1">
      <alignment horizontal="center" vertical="center"/>
      <protection/>
    </xf>
    <xf numFmtId="0" fontId="33" fillId="0" borderId="0" xfId="52" applyFont="1" applyAlignment="1">
      <alignment horizontal="center" vertical="center"/>
      <protection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 applyProtection="1" quotePrefix="1">
      <alignment horizontal="center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165" fontId="0" fillId="3" borderId="10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34" fillId="0" borderId="24" xfId="0" applyFont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 applyProtection="1" quotePrefix="1">
      <alignment horizontal="center"/>
      <protection locked="0"/>
    </xf>
    <xf numFmtId="0" fontId="15" fillId="0" borderId="0" xfId="52" applyFont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0" fontId="21" fillId="0" borderId="0" xfId="53" applyFont="1" applyBorder="1" applyAlignment="1">
      <alignment vertic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Alignment="1">
      <alignment/>
    </xf>
    <xf numFmtId="0" fontId="3" fillId="0" borderId="0" xfId="0" applyFont="1" applyAlignment="1" applyProtection="1">
      <alignment horizontal="center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0" fillId="26" borderId="17" xfId="0" applyFill="1" applyBorder="1" applyAlignment="1" applyProtection="1">
      <alignment vertical="center"/>
      <protection/>
    </xf>
    <xf numFmtId="0" fontId="0" fillId="26" borderId="17" xfId="0" applyFill="1" applyBorder="1" applyAlignment="1" applyProtection="1">
      <alignment horizontal="right" vertical="center"/>
      <protection/>
    </xf>
    <xf numFmtId="0" fontId="0" fillId="26" borderId="17" xfId="0" applyFill="1" applyBorder="1" applyAlignment="1" applyProtection="1">
      <alignment vertical="center" wrapText="1"/>
      <protection/>
    </xf>
    <xf numFmtId="0" fontId="0" fillId="26" borderId="10" xfId="0" applyFill="1" applyBorder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52" fillId="0" borderId="0" xfId="0" applyFont="1" applyAlignment="1">
      <alignment/>
    </xf>
    <xf numFmtId="0" fontId="34" fillId="0" borderId="28" xfId="0" applyFont="1" applyBorder="1" applyAlignment="1">
      <alignment/>
    </xf>
    <xf numFmtId="2" fontId="0" fillId="3" borderId="10" xfId="0" applyNumberFormat="1" applyFont="1" applyFill="1" applyBorder="1" applyAlignment="1">
      <alignment horizontal="center"/>
    </xf>
    <xf numFmtId="2" fontId="0" fillId="6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0" fontId="0" fillId="3" borderId="10" xfId="0" applyNumberFormat="1" applyFont="1" applyFill="1" applyBorder="1" applyAlignment="1">
      <alignment/>
    </xf>
    <xf numFmtId="0" fontId="0" fillId="3" borderId="10" xfId="0" applyNumberFormat="1" applyFont="1" applyFill="1" applyBorder="1" applyAlignment="1" applyProtection="1">
      <alignment horizontal="center"/>
      <protection locked="0"/>
    </xf>
    <xf numFmtId="0" fontId="0" fillId="3" borderId="10" xfId="0" applyNumberFormat="1" applyFont="1" applyFill="1" applyBorder="1" applyAlignment="1">
      <alignment horizontal="center"/>
    </xf>
    <xf numFmtId="0" fontId="0" fillId="6" borderId="10" xfId="0" applyNumberFormat="1" applyFont="1" applyFill="1" applyBorder="1" applyAlignment="1">
      <alignment/>
    </xf>
    <xf numFmtId="0" fontId="0" fillId="6" borderId="10" xfId="0" applyNumberFormat="1" applyFont="1" applyFill="1" applyBorder="1" applyAlignment="1" applyProtection="1">
      <alignment horizontal="center"/>
      <protection locked="0"/>
    </xf>
    <xf numFmtId="0" fontId="0" fillId="6" borderId="10" xfId="0" applyNumberFormat="1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/>
    </xf>
    <xf numFmtId="0" fontId="0" fillId="24" borderId="10" xfId="0" applyNumberFormat="1" applyFont="1" applyFill="1" applyBorder="1" applyAlignment="1" applyProtection="1">
      <alignment horizontal="center"/>
      <protection locked="0"/>
    </xf>
    <xf numFmtId="0" fontId="0" fillId="24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4" fontId="0" fillId="8" borderId="10" xfId="0" applyNumberFormat="1" applyFill="1" applyBorder="1" applyAlignment="1" applyProtection="1">
      <alignment horizontal="center"/>
      <protection locked="0"/>
    </xf>
    <xf numFmtId="165" fontId="0" fillId="8" borderId="10" xfId="0" applyNumberFormat="1" applyFill="1" applyBorder="1" applyAlignment="1">
      <alignment horizontal="center"/>
    </xf>
    <xf numFmtId="0" fontId="34" fillId="0" borderId="27" xfId="0" applyFont="1" applyBorder="1" applyAlignment="1">
      <alignment/>
    </xf>
    <xf numFmtId="1" fontId="34" fillId="0" borderId="24" xfId="0" applyNumberFormat="1" applyFont="1" applyBorder="1" applyAlignment="1">
      <alignment/>
    </xf>
    <xf numFmtId="0" fontId="34" fillId="0" borderId="24" xfId="0" applyNumberFormat="1" applyFont="1" applyBorder="1" applyAlignment="1">
      <alignment/>
    </xf>
    <xf numFmtId="0" fontId="34" fillId="0" borderId="24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8" borderId="10" xfId="0" applyFill="1" applyBorder="1" applyAlignment="1" applyProtection="1" quotePrefix="1">
      <alignment horizontal="center"/>
      <protection locked="0"/>
    </xf>
    <xf numFmtId="2" fontId="0" fillId="8" borderId="10" xfId="0" applyNumberFormat="1" applyFill="1" applyBorder="1" applyAlignment="1">
      <alignment horizontal="center"/>
    </xf>
    <xf numFmtId="1" fontId="0" fillId="8" borderId="10" xfId="0" applyNumberFormat="1" applyFill="1" applyBorder="1" applyAlignment="1">
      <alignment horizontal="center"/>
    </xf>
    <xf numFmtId="0" fontId="0" fillId="8" borderId="10" xfId="0" applyNumberFormat="1" applyFont="1" applyFill="1" applyBorder="1" applyAlignment="1">
      <alignment/>
    </xf>
    <xf numFmtId="0" fontId="0" fillId="8" borderId="10" xfId="0" applyNumberFormat="1" applyFont="1" applyFill="1" applyBorder="1" applyAlignment="1" applyProtection="1">
      <alignment horizontal="center"/>
      <protection locked="0"/>
    </xf>
    <xf numFmtId="0" fontId="0" fillId="8" borderId="10" xfId="0" applyNumberFormat="1" applyFont="1" applyFill="1" applyBorder="1" applyAlignment="1">
      <alignment horizontal="center"/>
    </xf>
    <xf numFmtId="2" fontId="0" fillId="8" borderId="10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2" fillId="0" borderId="32" xfId="0" applyFont="1" applyFill="1" applyBorder="1" applyAlignment="1">
      <alignment vertical="center"/>
    </xf>
    <xf numFmtId="0" fontId="52" fillId="0" borderId="33" xfId="0" applyFont="1" applyFill="1" applyBorder="1" applyAlignment="1">
      <alignment vertical="center"/>
    </xf>
    <xf numFmtId="0" fontId="52" fillId="6" borderId="0" xfId="0" applyFont="1" applyFill="1" applyAlignment="1">
      <alignment/>
    </xf>
    <xf numFmtId="0" fontId="52" fillId="4" borderId="0" xfId="0" applyFont="1" applyFill="1" applyAlignment="1">
      <alignment/>
    </xf>
    <xf numFmtId="0" fontId="52" fillId="3" borderId="0" xfId="0" applyFont="1" applyFill="1" applyAlignment="1">
      <alignment/>
    </xf>
    <xf numFmtId="0" fontId="52" fillId="7" borderId="0" xfId="0" applyFont="1" applyFill="1" applyAlignment="1">
      <alignment/>
    </xf>
    <xf numFmtId="0" fontId="52" fillId="22" borderId="0" xfId="0" applyFont="1" applyFill="1" applyAlignment="1">
      <alignment/>
    </xf>
    <xf numFmtId="0" fontId="52" fillId="26" borderId="0" xfId="0" applyFont="1" applyFill="1" applyAlignment="1">
      <alignment/>
    </xf>
    <xf numFmtId="0" fontId="52" fillId="11" borderId="0" xfId="0" applyFont="1" applyFill="1" applyAlignment="1">
      <alignment/>
    </xf>
    <xf numFmtId="0" fontId="52" fillId="5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34" xfId="0" applyFont="1" applyFill="1" applyBorder="1" applyAlignment="1">
      <alignment vertical="center"/>
    </xf>
    <xf numFmtId="0" fontId="52" fillId="6" borderId="35" xfId="0" applyFont="1" applyFill="1" applyBorder="1" applyAlignment="1">
      <alignment/>
    </xf>
    <xf numFmtId="0" fontId="52" fillId="6" borderId="26" xfId="0" applyFont="1" applyFill="1" applyBorder="1" applyAlignment="1">
      <alignment/>
    </xf>
    <xf numFmtId="0" fontId="52" fillId="6" borderId="33" xfId="0" applyFont="1" applyFill="1" applyBorder="1" applyAlignment="1">
      <alignment/>
    </xf>
    <xf numFmtId="0" fontId="52" fillId="0" borderId="33" xfId="0" applyFont="1" applyFill="1" applyBorder="1" applyAlignment="1">
      <alignment/>
    </xf>
    <xf numFmtId="0" fontId="52" fillId="0" borderId="34" xfId="0" applyFont="1" applyFill="1" applyBorder="1" applyAlignment="1">
      <alignment/>
    </xf>
    <xf numFmtId="0" fontId="52" fillId="0" borderId="32" xfId="0" applyFont="1" applyFill="1" applyBorder="1" applyAlignment="1">
      <alignment/>
    </xf>
    <xf numFmtId="0" fontId="52" fillId="5" borderId="32" xfId="0" applyFont="1" applyFill="1" applyBorder="1" applyAlignment="1">
      <alignment/>
    </xf>
    <xf numFmtId="0" fontId="52" fillId="0" borderId="35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0" fontId="52" fillId="5" borderId="35" xfId="0" applyFont="1" applyFill="1" applyBorder="1" applyAlignment="1">
      <alignment/>
    </xf>
    <xf numFmtId="0" fontId="52" fillId="5" borderId="26" xfId="0" applyFont="1" applyFill="1" applyBorder="1" applyAlignment="1">
      <alignment/>
    </xf>
    <xf numFmtId="0" fontId="52" fillId="5" borderId="33" xfId="0" applyFont="1" applyFill="1" applyBorder="1" applyAlignment="1">
      <alignment/>
    </xf>
    <xf numFmtId="0" fontId="52" fillId="3" borderId="35" xfId="0" applyFont="1" applyFill="1" applyBorder="1" applyAlignment="1">
      <alignment/>
    </xf>
    <xf numFmtId="0" fontId="52" fillId="3" borderId="32" xfId="0" applyFont="1" applyFill="1" applyBorder="1" applyAlignment="1">
      <alignment/>
    </xf>
    <xf numFmtId="0" fontId="52" fillId="11" borderId="26" xfId="0" applyFont="1" applyFill="1" applyBorder="1" applyAlignment="1">
      <alignment/>
    </xf>
    <xf numFmtId="0" fontId="52" fillId="7" borderId="32" xfId="0" applyFont="1" applyFill="1" applyBorder="1" applyAlignment="1">
      <alignment/>
    </xf>
    <xf numFmtId="0" fontId="52" fillId="7" borderId="35" xfId="0" applyFont="1" applyFill="1" applyBorder="1" applyAlignment="1">
      <alignment/>
    </xf>
    <xf numFmtId="0" fontId="52" fillId="7" borderId="26" xfId="0" applyFont="1" applyFill="1" applyBorder="1" applyAlignment="1">
      <alignment/>
    </xf>
    <xf numFmtId="0" fontId="52" fillId="7" borderId="33" xfId="0" applyFont="1" applyFill="1" applyBorder="1" applyAlignment="1">
      <alignment/>
    </xf>
    <xf numFmtId="0" fontId="52" fillId="7" borderId="36" xfId="0" applyFont="1" applyFill="1" applyBorder="1" applyAlignment="1">
      <alignment/>
    </xf>
    <xf numFmtId="0" fontId="52" fillId="7" borderId="25" xfId="0" applyFont="1" applyFill="1" applyBorder="1" applyAlignment="1">
      <alignment/>
    </xf>
    <xf numFmtId="0" fontId="52" fillId="7" borderId="15" xfId="0" applyFont="1" applyFill="1" applyBorder="1" applyAlignment="1">
      <alignment/>
    </xf>
    <xf numFmtId="0" fontId="52" fillId="7" borderId="0" xfId="0" applyFont="1" applyFill="1" applyBorder="1" applyAlignment="1">
      <alignment/>
    </xf>
    <xf numFmtId="0" fontId="52" fillId="4" borderId="35" xfId="0" applyFont="1" applyFill="1" applyBorder="1" applyAlignment="1">
      <alignment/>
    </xf>
    <xf numFmtId="0" fontId="52" fillId="4" borderId="26" xfId="0" applyFont="1" applyFill="1" applyBorder="1" applyAlignment="1">
      <alignment/>
    </xf>
    <xf numFmtId="0" fontId="52" fillId="4" borderId="33" xfId="0" applyFont="1" applyFill="1" applyBorder="1" applyAlignment="1">
      <alignment/>
    </xf>
    <xf numFmtId="0" fontId="52" fillId="4" borderId="36" xfId="0" applyFont="1" applyFill="1" applyBorder="1" applyAlignment="1">
      <alignment/>
    </xf>
    <xf numFmtId="0" fontId="52" fillId="4" borderId="25" xfId="0" applyFont="1" applyFill="1" applyBorder="1" applyAlignment="1">
      <alignment/>
    </xf>
    <xf numFmtId="0" fontId="52" fillId="4" borderId="32" xfId="0" applyFont="1" applyFill="1" applyBorder="1" applyAlignment="1">
      <alignment/>
    </xf>
    <xf numFmtId="0" fontId="52" fillId="22" borderId="36" xfId="0" applyFont="1" applyFill="1" applyBorder="1" applyAlignment="1">
      <alignment/>
    </xf>
    <xf numFmtId="0" fontId="52" fillId="22" borderId="25" xfId="0" applyFont="1" applyFill="1" applyBorder="1" applyAlignment="1">
      <alignment/>
    </xf>
    <xf numFmtId="0" fontId="52" fillId="0" borderId="36" xfId="0" applyFont="1" applyFill="1" applyBorder="1" applyAlignment="1">
      <alignment/>
    </xf>
    <xf numFmtId="0" fontId="52" fillId="0" borderId="25" xfId="0" applyFont="1" applyFill="1" applyBorder="1" applyAlignment="1">
      <alignment/>
    </xf>
    <xf numFmtId="0" fontId="54" fillId="3" borderId="0" xfId="0" applyFont="1" applyFill="1" applyAlignment="1">
      <alignment/>
    </xf>
    <xf numFmtId="0" fontId="0" fillId="0" borderId="10" xfId="0" applyBorder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26" borderId="10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13" fillId="0" borderId="37" xfId="52" applyFont="1" applyBorder="1" applyAlignment="1">
      <alignment horizontal="center" vertical="center" wrapText="1"/>
      <protection/>
    </xf>
    <xf numFmtId="0" fontId="13" fillId="0" borderId="38" xfId="52" applyFont="1" applyBorder="1" applyAlignment="1">
      <alignment horizontal="center" vertical="center" wrapText="1"/>
      <protection/>
    </xf>
    <xf numFmtId="0" fontId="13" fillId="0" borderId="39" xfId="52" applyFont="1" applyBorder="1" applyAlignment="1">
      <alignment horizontal="center" vertical="center" wrapText="1"/>
      <protection/>
    </xf>
    <xf numFmtId="0" fontId="13" fillId="0" borderId="25" xfId="52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3" fillId="0" borderId="26" xfId="52" applyFont="1" applyBorder="1" applyAlignment="1">
      <alignment horizontal="center" vertical="center" wrapText="1"/>
      <protection/>
    </xf>
    <xf numFmtId="0" fontId="13" fillId="0" borderId="34" xfId="52" applyFont="1" applyBorder="1" applyAlignment="1">
      <alignment horizontal="center" vertical="center" wrapText="1"/>
      <protection/>
    </xf>
    <xf numFmtId="0" fontId="13" fillId="0" borderId="32" xfId="52" applyFont="1" applyBorder="1" applyAlignment="1">
      <alignment horizontal="center" vertical="center" wrapText="1"/>
      <protection/>
    </xf>
    <xf numFmtId="0" fontId="13" fillId="0" borderId="33" xfId="52" applyFont="1" applyBorder="1" applyAlignment="1">
      <alignment horizontal="center"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9" fillId="0" borderId="0" xfId="53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20</xdr:row>
      <xdr:rowOff>0</xdr:rowOff>
    </xdr:from>
    <xdr:to>
      <xdr:col>9</xdr:col>
      <xdr:colOff>200025</xdr:colOff>
      <xdr:row>21</xdr:row>
      <xdr:rowOff>133350</xdr:rowOff>
    </xdr:to>
    <xdr:sp macro="[0]!Feuille">
      <xdr:nvSpPr>
        <xdr:cNvPr id="1" name="WordArt 6"/>
        <xdr:cNvSpPr>
          <a:spLocks/>
        </xdr:cNvSpPr>
      </xdr:nvSpPr>
      <xdr:spPr>
        <a:xfrm>
          <a:off x="6810375" y="3371850"/>
          <a:ext cx="79057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57150</xdr:rowOff>
    </xdr:from>
    <xdr:to>
      <xdr:col>5</xdr:col>
      <xdr:colOff>1790700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362450" y="914400"/>
          <a:ext cx="15049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19050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5906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38100</xdr:colOff>
      <xdr:row>2</xdr:row>
      <xdr:rowOff>19050</xdr:rowOff>
    </xdr:from>
    <xdr:to>
      <xdr:col>11</xdr:col>
      <xdr:colOff>238125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524625" y="876300"/>
          <a:ext cx="20669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07670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5811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66675</xdr:colOff>
      <xdr:row>2</xdr:row>
      <xdr:rowOff>0</xdr:rowOff>
    </xdr:from>
    <xdr:to>
      <xdr:col>11</xdr:col>
      <xdr:colOff>247650</xdr:colOff>
      <xdr:row>2</xdr:row>
      <xdr:rowOff>266700</xdr:rowOff>
    </xdr:to>
    <xdr:sp macro="[0]!CltJour">
      <xdr:nvSpPr>
        <xdr:cNvPr id="3" name="WordArt 6"/>
        <xdr:cNvSpPr>
          <a:spLocks/>
        </xdr:cNvSpPr>
      </xdr:nvSpPr>
      <xdr:spPr>
        <a:xfrm>
          <a:off x="6124575" y="857250"/>
          <a:ext cx="20478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07670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5811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47625</xdr:colOff>
      <xdr:row>2</xdr:row>
      <xdr:rowOff>19050</xdr:rowOff>
    </xdr:from>
    <xdr:to>
      <xdr:col>11</xdr:col>
      <xdr:colOff>228600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105525" y="876300"/>
          <a:ext cx="20478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07670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5811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219075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086475" y="876300"/>
          <a:ext cx="20574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07670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5811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219075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086475" y="876300"/>
          <a:ext cx="20574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7</xdr:row>
      <xdr:rowOff>171450</xdr:rowOff>
    </xdr:from>
    <xdr:to>
      <xdr:col>11</xdr:col>
      <xdr:colOff>19050</xdr:colOff>
      <xdr:row>7</xdr:row>
      <xdr:rowOff>400050</xdr:rowOff>
    </xdr:to>
    <xdr:sp macro="[0]!refresh">
      <xdr:nvSpPr>
        <xdr:cNvPr id="1" name="WordArt 1"/>
        <xdr:cNvSpPr>
          <a:spLocks/>
        </xdr:cNvSpPr>
      </xdr:nvSpPr>
      <xdr:spPr>
        <a:xfrm>
          <a:off x="6400800" y="2419350"/>
          <a:ext cx="6286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  <xdr:twoCellAnchor>
    <xdr:from>
      <xdr:col>4</xdr:col>
      <xdr:colOff>304800</xdr:colOff>
      <xdr:row>23</xdr:row>
      <xdr:rowOff>142875</xdr:rowOff>
    </xdr:from>
    <xdr:to>
      <xdr:col>9</xdr:col>
      <xdr:colOff>142875</xdr:colOff>
      <xdr:row>25</xdr:row>
      <xdr:rowOff>38100</xdr:rowOff>
    </xdr:to>
    <xdr:sp>
      <xdr:nvSpPr>
        <xdr:cNvPr id="2" name="WordArt 28"/>
        <xdr:cNvSpPr>
          <a:spLocks/>
        </xdr:cNvSpPr>
      </xdr:nvSpPr>
      <xdr:spPr>
        <a:xfrm>
          <a:off x="2733675" y="10048875"/>
          <a:ext cx="29908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Arbitre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A96"/>
  <sheetViews>
    <sheetView zoomScalePageLayoutView="0" workbookViewId="0" topLeftCell="A43">
      <selection activeCell="A72" sqref="A72"/>
    </sheetView>
  </sheetViews>
  <sheetFormatPr defaultColWidth="11.421875" defaultRowHeight="12.75"/>
  <cols>
    <col min="1" max="1" width="11.140625" style="0" bestFit="1" customWidth="1"/>
    <col min="2" max="2" width="3.7109375" style="0" bestFit="1" customWidth="1"/>
    <col min="3" max="3" width="4.00390625" style="0" bestFit="1" customWidth="1"/>
    <col min="4" max="4" width="4.7109375" style="0" bestFit="1" customWidth="1"/>
    <col min="5" max="5" width="3.140625" style="0" bestFit="1" customWidth="1"/>
    <col min="6" max="6" width="8.140625" style="0" bestFit="1" customWidth="1"/>
    <col min="7" max="7" width="2.28125" style="0" bestFit="1" customWidth="1"/>
    <col min="8" max="8" width="3.7109375" style="0" bestFit="1" customWidth="1"/>
    <col min="9" max="9" width="2.140625" style="0" bestFit="1" customWidth="1"/>
    <col min="10" max="10" width="3.00390625" style="0" bestFit="1" customWidth="1"/>
    <col min="11" max="11" width="3.8515625" style="0" bestFit="1" customWidth="1"/>
    <col min="12" max="12" width="4.00390625" style="0" bestFit="1" customWidth="1"/>
    <col min="13" max="13" width="24.7109375" style="13" customWidth="1"/>
    <col min="14" max="14" width="4.28125" style="14" bestFit="1" customWidth="1"/>
    <col min="15" max="15" width="5.28125" style="14" bestFit="1" customWidth="1"/>
    <col min="16" max="16" width="33.57421875" style="13" bestFit="1" customWidth="1"/>
    <col min="17" max="17" width="6.140625" style="0" bestFit="1" customWidth="1"/>
    <col min="18" max="18" width="4.140625" style="0" bestFit="1" customWidth="1"/>
    <col min="19" max="19" width="6.57421875" style="0" bestFit="1" customWidth="1"/>
    <col min="20" max="20" width="6.140625" style="0" bestFit="1" customWidth="1"/>
    <col min="21" max="21" width="4.140625" style="0" bestFit="1" customWidth="1"/>
    <col min="22" max="22" width="6.57421875" style="0" bestFit="1" customWidth="1"/>
    <col min="23" max="23" width="7.00390625" style="0" bestFit="1" customWidth="1"/>
    <col min="24" max="24" width="4.140625" style="0" bestFit="1" customWidth="1"/>
    <col min="25" max="25" width="6.57421875" style="0" bestFit="1" customWidth="1"/>
  </cols>
  <sheetData>
    <row r="1" spans="1:25" ht="12.75">
      <c r="A1" s="9"/>
      <c r="B1" s="7" t="s">
        <v>12</v>
      </c>
      <c r="C1" s="8" t="s">
        <v>13</v>
      </c>
      <c r="D1" s="8" t="s">
        <v>14</v>
      </c>
      <c r="E1" s="9" t="s">
        <v>15</v>
      </c>
      <c r="F1" s="9" t="s">
        <v>16</v>
      </c>
      <c r="G1" s="9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10" t="s">
        <v>24</v>
      </c>
      <c r="O1" s="10" t="s">
        <v>25</v>
      </c>
      <c r="P1" s="9" t="s">
        <v>0</v>
      </c>
      <c r="Q1" s="11" t="s">
        <v>26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1" t="s">
        <v>33</v>
      </c>
      <c r="Y1" s="12" t="s">
        <v>34</v>
      </c>
    </row>
    <row r="2" spans="1:27" ht="12.75">
      <c r="A2" s="78" t="str">
        <f>CONCATENATE(Z2," ",AA2)</f>
        <v>19 115626</v>
      </c>
      <c r="B2" s="72" t="s">
        <v>93</v>
      </c>
      <c r="C2" s="73" t="s">
        <v>124</v>
      </c>
      <c r="D2" s="73">
        <v>477</v>
      </c>
      <c r="E2" s="76" t="s">
        <v>125</v>
      </c>
      <c r="F2" s="77" t="s">
        <v>126</v>
      </c>
      <c r="G2" s="73" t="s">
        <v>35</v>
      </c>
      <c r="H2" s="73" t="s">
        <v>41</v>
      </c>
      <c r="I2" s="73"/>
      <c r="J2" s="73"/>
      <c r="K2" s="73"/>
      <c r="L2" s="73" t="s">
        <v>37</v>
      </c>
      <c r="M2" s="74" t="s">
        <v>109</v>
      </c>
      <c r="N2" s="50">
        <v>149</v>
      </c>
      <c r="O2" s="50">
        <v>49</v>
      </c>
      <c r="P2" s="74" t="s">
        <v>111</v>
      </c>
      <c r="Q2" s="73">
        <v>8657</v>
      </c>
      <c r="R2" s="73">
        <v>58</v>
      </c>
      <c r="S2" s="73">
        <v>149.2</v>
      </c>
      <c r="T2" s="73"/>
      <c r="U2" s="73"/>
      <c r="V2" s="73"/>
      <c r="W2" s="73">
        <v>8657</v>
      </c>
      <c r="X2" s="73">
        <v>58</v>
      </c>
      <c r="Y2" s="75">
        <v>149.2</v>
      </c>
      <c r="Z2">
        <f aca="true" t="shared" si="0" ref="Z2:AA6">E2*1</f>
        <v>19</v>
      </c>
      <c r="AA2">
        <f t="shared" si="0"/>
        <v>115626</v>
      </c>
    </row>
    <row r="3" spans="1:27" ht="12.75">
      <c r="A3" s="78" t="str">
        <f>CONCATENATE(Z3," ",AA3)</f>
        <v>13 105130</v>
      </c>
      <c r="B3" s="72" t="s">
        <v>93</v>
      </c>
      <c r="C3" s="73" t="s">
        <v>127</v>
      </c>
      <c r="D3" s="73">
        <v>4</v>
      </c>
      <c r="E3" s="76" t="s">
        <v>128</v>
      </c>
      <c r="F3" s="77" t="s">
        <v>129</v>
      </c>
      <c r="G3" s="73" t="s">
        <v>35</v>
      </c>
      <c r="H3" s="73" t="s">
        <v>83</v>
      </c>
      <c r="I3" s="73"/>
      <c r="J3" s="73" t="s">
        <v>278</v>
      </c>
      <c r="K3" s="73"/>
      <c r="L3" s="73" t="s">
        <v>37</v>
      </c>
      <c r="M3" s="74" t="s">
        <v>75</v>
      </c>
      <c r="N3" s="50">
        <v>189</v>
      </c>
      <c r="O3" s="50">
        <v>21</v>
      </c>
      <c r="P3" s="74" t="s">
        <v>42</v>
      </c>
      <c r="Q3" s="73"/>
      <c r="R3" s="73"/>
      <c r="S3" s="73"/>
      <c r="T3" s="73"/>
      <c r="U3" s="73"/>
      <c r="V3" s="73"/>
      <c r="W3" s="73"/>
      <c r="X3" s="73"/>
      <c r="Y3" s="75"/>
      <c r="Z3">
        <f t="shared" si="0"/>
        <v>13</v>
      </c>
      <c r="AA3">
        <f t="shared" si="0"/>
        <v>105130</v>
      </c>
    </row>
    <row r="4" spans="1:27" ht="12.75">
      <c r="A4" s="78" t="str">
        <f>CONCATENATE(Z4," ",AA4)</f>
        <v>14 106320</v>
      </c>
      <c r="B4" s="72" t="s">
        <v>93</v>
      </c>
      <c r="C4" s="73" t="s">
        <v>127</v>
      </c>
      <c r="D4" s="73">
        <v>4</v>
      </c>
      <c r="E4" s="76" t="s">
        <v>130</v>
      </c>
      <c r="F4" s="77" t="s">
        <v>131</v>
      </c>
      <c r="G4" s="73" t="s">
        <v>37</v>
      </c>
      <c r="H4" s="73" t="s">
        <v>41</v>
      </c>
      <c r="I4" s="73"/>
      <c r="J4" s="73" t="s">
        <v>278</v>
      </c>
      <c r="K4" s="73"/>
      <c r="L4" s="73" t="s">
        <v>37</v>
      </c>
      <c r="M4" s="74" t="s">
        <v>76</v>
      </c>
      <c r="N4" s="50">
        <v>165</v>
      </c>
      <c r="O4" s="50">
        <v>38</v>
      </c>
      <c r="P4" s="74" t="s">
        <v>42</v>
      </c>
      <c r="Q4" s="73"/>
      <c r="R4" s="73"/>
      <c r="S4" s="73"/>
      <c r="T4" s="73"/>
      <c r="U4" s="73"/>
      <c r="V4" s="73"/>
      <c r="W4" s="73"/>
      <c r="X4" s="73"/>
      <c r="Y4" s="75"/>
      <c r="Z4">
        <f>E4*1</f>
        <v>14</v>
      </c>
      <c r="AA4">
        <f>F4*1</f>
        <v>106320</v>
      </c>
    </row>
    <row r="5" spans="1:27" ht="12.75">
      <c r="A5" s="78" t="str">
        <f>CONCATENATE(Z5," ",AA5)</f>
        <v>22 119512</v>
      </c>
      <c r="B5" s="72" t="s">
        <v>93</v>
      </c>
      <c r="C5" s="73" t="s">
        <v>130</v>
      </c>
      <c r="D5" s="73">
        <v>4</v>
      </c>
      <c r="E5" s="76" t="s">
        <v>170</v>
      </c>
      <c r="F5" s="77" t="s">
        <v>217</v>
      </c>
      <c r="G5" s="73" t="s">
        <v>37</v>
      </c>
      <c r="H5" s="73" t="s">
        <v>38</v>
      </c>
      <c r="I5" s="73" t="s">
        <v>19</v>
      </c>
      <c r="J5" s="73" t="s">
        <v>278</v>
      </c>
      <c r="K5" s="73"/>
      <c r="L5" s="73" t="s">
        <v>37</v>
      </c>
      <c r="M5" s="74" t="s">
        <v>180</v>
      </c>
      <c r="N5" s="50">
        <v>65</v>
      </c>
      <c r="O5" s="50">
        <v>80</v>
      </c>
      <c r="P5" s="74" t="s">
        <v>56</v>
      </c>
      <c r="Q5" s="73">
        <v>1583</v>
      </c>
      <c r="R5" s="73">
        <v>24</v>
      </c>
      <c r="S5" s="73">
        <v>65.9</v>
      </c>
      <c r="T5" s="73"/>
      <c r="U5" s="73"/>
      <c r="V5" s="73"/>
      <c r="W5" s="73">
        <v>1583</v>
      </c>
      <c r="X5" s="73">
        <v>24</v>
      </c>
      <c r="Y5" s="75">
        <v>65.9</v>
      </c>
      <c r="Z5">
        <f>E5*1</f>
        <v>22</v>
      </c>
      <c r="AA5">
        <f>F5*1</f>
        <v>119512</v>
      </c>
    </row>
    <row r="6" spans="1:27" ht="12.75">
      <c r="A6" s="78" t="str">
        <f>CONCATENATE(Z6," ",AA6)</f>
        <v>20 117567</v>
      </c>
      <c r="B6" s="72" t="s">
        <v>93</v>
      </c>
      <c r="C6" s="73" t="s">
        <v>130</v>
      </c>
      <c r="D6" s="73">
        <v>4</v>
      </c>
      <c r="E6" s="76" t="s">
        <v>132</v>
      </c>
      <c r="F6" s="77" t="s">
        <v>133</v>
      </c>
      <c r="G6" s="73" t="s">
        <v>35</v>
      </c>
      <c r="H6" s="73" t="s">
        <v>41</v>
      </c>
      <c r="I6" s="73"/>
      <c r="J6" s="73" t="s">
        <v>278</v>
      </c>
      <c r="K6" s="73"/>
      <c r="L6" s="73" t="s">
        <v>37</v>
      </c>
      <c r="M6" s="74" t="s">
        <v>112</v>
      </c>
      <c r="N6" s="50">
        <v>104</v>
      </c>
      <c r="O6" s="50">
        <v>80</v>
      </c>
      <c r="P6" s="74" t="s">
        <v>56</v>
      </c>
      <c r="Q6" s="73">
        <v>5016</v>
      </c>
      <c r="R6" s="73">
        <v>48</v>
      </c>
      <c r="S6" s="73">
        <v>104.5</v>
      </c>
      <c r="T6" s="73"/>
      <c r="U6" s="73"/>
      <c r="V6" s="73"/>
      <c r="W6" s="73">
        <v>5016</v>
      </c>
      <c r="X6" s="73">
        <v>48</v>
      </c>
      <c r="Y6" s="75">
        <v>104.5</v>
      </c>
      <c r="Z6">
        <f t="shared" si="0"/>
        <v>20</v>
      </c>
      <c r="AA6">
        <f t="shared" si="0"/>
        <v>117567</v>
      </c>
    </row>
    <row r="7" spans="1:27" ht="12.75">
      <c r="A7" s="78" t="str">
        <f aca="true" t="shared" si="1" ref="A7:A96">CONCATENATE(Z7," ",AA7)</f>
        <v>20 117568</v>
      </c>
      <c r="B7" s="72" t="s">
        <v>93</v>
      </c>
      <c r="C7" s="73" t="s">
        <v>130</v>
      </c>
      <c r="D7" s="73">
        <v>4</v>
      </c>
      <c r="E7" s="76" t="s">
        <v>132</v>
      </c>
      <c r="F7" s="77" t="s">
        <v>134</v>
      </c>
      <c r="G7" s="73" t="s">
        <v>35</v>
      </c>
      <c r="H7" s="73" t="s">
        <v>40</v>
      </c>
      <c r="I7" s="73"/>
      <c r="J7" s="73" t="s">
        <v>278</v>
      </c>
      <c r="K7" s="73"/>
      <c r="L7" s="73" t="s">
        <v>37</v>
      </c>
      <c r="M7" s="74" t="s">
        <v>113</v>
      </c>
      <c r="N7" s="50">
        <v>89</v>
      </c>
      <c r="O7" s="50">
        <v>80</v>
      </c>
      <c r="P7" s="74" t="s">
        <v>56</v>
      </c>
      <c r="Q7" s="73">
        <v>2686</v>
      </c>
      <c r="R7" s="73">
        <v>30</v>
      </c>
      <c r="S7" s="73">
        <v>89.5</v>
      </c>
      <c r="T7" s="73"/>
      <c r="U7" s="73"/>
      <c r="V7" s="73"/>
      <c r="W7" s="73">
        <v>2686</v>
      </c>
      <c r="X7" s="73">
        <v>30</v>
      </c>
      <c r="Y7" s="75">
        <v>89.5</v>
      </c>
      <c r="Z7">
        <f aca="true" t="shared" si="2" ref="Z7:Z96">E7*1</f>
        <v>20</v>
      </c>
      <c r="AA7">
        <f aca="true" t="shared" si="3" ref="AA7:AA96">F7*1</f>
        <v>117568</v>
      </c>
    </row>
    <row r="8" spans="1:27" ht="12.75">
      <c r="A8" s="78" t="str">
        <f t="shared" si="1"/>
        <v>22 120361</v>
      </c>
      <c r="B8" s="72" t="s">
        <v>93</v>
      </c>
      <c r="C8" s="73" t="s">
        <v>124</v>
      </c>
      <c r="D8" s="73">
        <v>475</v>
      </c>
      <c r="E8" s="76" t="s">
        <v>170</v>
      </c>
      <c r="F8" s="77" t="s">
        <v>218</v>
      </c>
      <c r="G8" s="73" t="s">
        <v>35</v>
      </c>
      <c r="H8" s="73" t="s">
        <v>40</v>
      </c>
      <c r="I8" s="73" t="s">
        <v>19</v>
      </c>
      <c r="J8" s="73" t="s">
        <v>278</v>
      </c>
      <c r="K8" s="73"/>
      <c r="L8" s="73" t="s">
        <v>37</v>
      </c>
      <c r="M8" s="74" t="s">
        <v>196</v>
      </c>
      <c r="N8" s="50">
        <v>140</v>
      </c>
      <c r="O8" s="50">
        <v>56</v>
      </c>
      <c r="P8" s="74" t="s">
        <v>39</v>
      </c>
      <c r="Q8" s="73"/>
      <c r="R8" s="73"/>
      <c r="S8" s="73"/>
      <c r="T8" s="73"/>
      <c r="U8" s="73"/>
      <c r="V8" s="73"/>
      <c r="W8" s="73"/>
      <c r="X8" s="73"/>
      <c r="Y8" s="75"/>
      <c r="Z8">
        <f>E8*1</f>
        <v>22</v>
      </c>
      <c r="AA8">
        <f>F8*1</f>
        <v>120361</v>
      </c>
    </row>
    <row r="9" spans="1:27" ht="12.75">
      <c r="A9" s="78" t="str">
        <f t="shared" si="1"/>
        <v>22 119985</v>
      </c>
      <c r="B9" s="72" t="s">
        <v>93</v>
      </c>
      <c r="C9" s="73" t="s">
        <v>130</v>
      </c>
      <c r="D9" s="73">
        <v>4</v>
      </c>
      <c r="E9" s="76" t="s">
        <v>170</v>
      </c>
      <c r="F9" s="77" t="s">
        <v>219</v>
      </c>
      <c r="G9" s="73" t="s">
        <v>37</v>
      </c>
      <c r="H9" s="73" t="s">
        <v>40</v>
      </c>
      <c r="I9" s="73" t="s">
        <v>19</v>
      </c>
      <c r="J9" s="73" t="s">
        <v>278</v>
      </c>
      <c r="K9" s="73"/>
      <c r="L9" s="73" t="s">
        <v>37</v>
      </c>
      <c r="M9" s="74" t="s">
        <v>220</v>
      </c>
      <c r="N9" s="50">
        <v>135</v>
      </c>
      <c r="O9" s="50">
        <v>59</v>
      </c>
      <c r="P9" s="74" t="s">
        <v>56</v>
      </c>
      <c r="Q9" s="73"/>
      <c r="R9" s="73"/>
      <c r="S9" s="73"/>
      <c r="T9" s="73"/>
      <c r="U9" s="73"/>
      <c r="V9" s="73"/>
      <c r="W9" s="73"/>
      <c r="X9" s="73"/>
      <c r="Y9" s="75"/>
      <c r="Z9">
        <f>E9*1</f>
        <v>22</v>
      </c>
      <c r="AA9">
        <f>F9*1</f>
        <v>119985</v>
      </c>
    </row>
    <row r="10" spans="1:27" ht="12.75">
      <c r="A10" s="78" t="str">
        <f t="shared" si="1"/>
        <v>22 119987</v>
      </c>
      <c r="B10" s="72" t="s">
        <v>93</v>
      </c>
      <c r="C10" s="73" t="s">
        <v>130</v>
      </c>
      <c r="D10" s="73">
        <v>4</v>
      </c>
      <c r="E10" s="76" t="s">
        <v>170</v>
      </c>
      <c r="F10" s="77" t="s">
        <v>221</v>
      </c>
      <c r="G10" s="73" t="s">
        <v>37</v>
      </c>
      <c r="H10" s="73" t="s">
        <v>38</v>
      </c>
      <c r="I10" s="73"/>
      <c r="J10" s="73"/>
      <c r="K10" s="73"/>
      <c r="L10" s="73" t="s">
        <v>37</v>
      </c>
      <c r="M10" s="74" t="s">
        <v>222</v>
      </c>
      <c r="N10" s="50">
        <v>125</v>
      </c>
      <c r="O10" s="50">
        <v>66</v>
      </c>
      <c r="P10" s="74" t="s">
        <v>56</v>
      </c>
      <c r="Q10" s="73"/>
      <c r="R10" s="73"/>
      <c r="S10" s="73"/>
      <c r="T10" s="73"/>
      <c r="U10" s="73"/>
      <c r="V10" s="73"/>
      <c r="W10" s="73"/>
      <c r="X10" s="73"/>
      <c r="Y10" s="75"/>
      <c r="Z10">
        <f t="shared" si="2"/>
        <v>22</v>
      </c>
      <c r="AA10">
        <f t="shared" si="3"/>
        <v>119987</v>
      </c>
    </row>
    <row r="11" spans="1:27" ht="12.75">
      <c r="A11" s="78" t="str">
        <f t="shared" si="1"/>
        <v>22 120475</v>
      </c>
      <c r="B11" s="72" t="s">
        <v>93</v>
      </c>
      <c r="C11" s="73" t="s">
        <v>127</v>
      </c>
      <c r="D11" s="73">
        <v>4</v>
      </c>
      <c r="E11" s="76" t="s">
        <v>170</v>
      </c>
      <c r="F11" s="77" t="s">
        <v>223</v>
      </c>
      <c r="G11" s="73" t="s">
        <v>35</v>
      </c>
      <c r="H11" s="73" t="s">
        <v>38</v>
      </c>
      <c r="I11" s="73"/>
      <c r="J11" s="73"/>
      <c r="K11" s="73"/>
      <c r="L11" s="73" t="s">
        <v>37</v>
      </c>
      <c r="M11" s="74" t="s">
        <v>224</v>
      </c>
      <c r="N11" s="50">
        <v>140</v>
      </c>
      <c r="O11" s="50">
        <v>56</v>
      </c>
      <c r="P11" s="74" t="s">
        <v>42</v>
      </c>
      <c r="Q11" s="73"/>
      <c r="R11" s="73"/>
      <c r="S11" s="73"/>
      <c r="T11" s="73"/>
      <c r="U11" s="73"/>
      <c r="V11" s="73"/>
      <c r="W11" s="73"/>
      <c r="X11" s="73"/>
      <c r="Y11" s="75"/>
      <c r="Z11">
        <f t="shared" si="2"/>
        <v>22</v>
      </c>
      <c r="AA11">
        <f t="shared" si="3"/>
        <v>120475</v>
      </c>
    </row>
    <row r="12" spans="1:27" ht="12.75">
      <c r="A12" s="78" t="str">
        <f t="shared" si="1"/>
        <v>22 119702</v>
      </c>
      <c r="B12" s="72" t="s">
        <v>93</v>
      </c>
      <c r="C12" s="73" t="s">
        <v>130</v>
      </c>
      <c r="D12" s="73">
        <v>4</v>
      </c>
      <c r="E12" s="76" t="s">
        <v>170</v>
      </c>
      <c r="F12" s="77" t="s">
        <v>225</v>
      </c>
      <c r="G12" s="73" t="s">
        <v>37</v>
      </c>
      <c r="H12" s="73" t="s">
        <v>40</v>
      </c>
      <c r="I12" s="73"/>
      <c r="J12" s="73"/>
      <c r="K12" s="73"/>
      <c r="L12" s="73" t="s">
        <v>37</v>
      </c>
      <c r="M12" s="74" t="s">
        <v>226</v>
      </c>
      <c r="N12" s="50">
        <v>110</v>
      </c>
      <c r="O12" s="50">
        <v>77</v>
      </c>
      <c r="P12" s="74" t="s">
        <v>56</v>
      </c>
      <c r="Q12" s="73">
        <v>4760</v>
      </c>
      <c r="R12" s="73">
        <v>43</v>
      </c>
      <c r="S12" s="73">
        <v>110.6</v>
      </c>
      <c r="T12" s="73"/>
      <c r="U12" s="73"/>
      <c r="V12" s="73"/>
      <c r="W12" s="73">
        <v>4760</v>
      </c>
      <c r="X12" s="73">
        <v>43</v>
      </c>
      <c r="Y12" s="75">
        <v>110.6</v>
      </c>
      <c r="Z12">
        <f t="shared" si="2"/>
        <v>22</v>
      </c>
      <c r="AA12">
        <f t="shared" si="3"/>
        <v>119702</v>
      </c>
    </row>
    <row r="13" spans="1:27" ht="12.75">
      <c r="A13" s="78" t="str">
        <f t="shared" si="1"/>
        <v>22 119274</v>
      </c>
      <c r="B13" s="72" t="s">
        <v>93</v>
      </c>
      <c r="C13" s="73" t="s">
        <v>124</v>
      </c>
      <c r="D13" s="73">
        <v>476</v>
      </c>
      <c r="E13" s="76" t="s">
        <v>170</v>
      </c>
      <c r="F13" s="77" t="s">
        <v>171</v>
      </c>
      <c r="G13" s="73" t="s">
        <v>35</v>
      </c>
      <c r="H13" s="73" t="s">
        <v>41</v>
      </c>
      <c r="I13" s="73"/>
      <c r="J13" s="73"/>
      <c r="K13" s="73"/>
      <c r="L13" s="73" t="s">
        <v>37</v>
      </c>
      <c r="M13" s="74" t="s">
        <v>172</v>
      </c>
      <c r="N13" s="50">
        <v>112</v>
      </c>
      <c r="O13" s="50">
        <v>75</v>
      </c>
      <c r="P13" s="74" t="s">
        <v>43</v>
      </c>
      <c r="Q13" s="73">
        <v>5865</v>
      </c>
      <c r="R13" s="73">
        <v>52</v>
      </c>
      <c r="S13" s="73">
        <v>112.7</v>
      </c>
      <c r="T13" s="73"/>
      <c r="U13" s="73"/>
      <c r="V13" s="73"/>
      <c r="W13" s="73">
        <v>5865</v>
      </c>
      <c r="X13" s="73">
        <v>52</v>
      </c>
      <c r="Y13" s="75">
        <v>112.7</v>
      </c>
      <c r="Z13">
        <f t="shared" si="2"/>
        <v>22</v>
      </c>
      <c r="AA13">
        <f t="shared" si="3"/>
        <v>119274</v>
      </c>
    </row>
    <row r="14" spans="1:27" ht="12.75">
      <c r="A14" s="78" t="str">
        <f t="shared" si="1"/>
        <v>23 121065</v>
      </c>
      <c r="B14" s="72" t="s">
        <v>93</v>
      </c>
      <c r="C14" s="73" t="s">
        <v>130</v>
      </c>
      <c r="D14" s="73">
        <v>5</v>
      </c>
      <c r="E14" s="76" t="s">
        <v>279</v>
      </c>
      <c r="F14" s="77" t="s">
        <v>280</v>
      </c>
      <c r="G14" s="73" t="s">
        <v>37</v>
      </c>
      <c r="H14" s="73" t="s">
        <v>41</v>
      </c>
      <c r="I14" s="73" t="s">
        <v>19</v>
      </c>
      <c r="J14" s="73"/>
      <c r="K14" s="73"/>
      <c r="L14" s="73" t="s">
        <v>37</v>
      </c>
      <c r="M14" s="74" t="s">
        <v>281</v>
      </c>
      <c r="N14" s="50">
        <v>135</v>
      </c>
      <c r="O14" s="50">
        <v>59</v>
      </c>
      <c r="P14" s="74" t="s">
        <v>107</v>
      </c>
      <c r="Q14" s="73"/>
      <c r="R14" s="73"/>
      <c r="S14" s="73"/>
      <c r="T14" s="73"/>
      <c r="U14" s="73"/>
      <c r="V14" s="73"/>
      <c r="W14" s="73"/>
      <c r="X14" s="73"/>
      <c r="Y14" s="75"/>
      <c r="Z14">
        <f t="shared" si="2"/>
        <v>23</v>
      </c>
      <c r="AA14">
        <f t="shared" si="3"/>
        <v>121065</v>
      </c>
    </row>
    <row r="15" spans="1:27" ht="12.75">
      <c r="A15" s="78" t="str">
        <f t="shared" si="1"/>
        <v>20 116766</v>
      </c>
      <c r="B15" s="72" t="s">
        <v>93</v>
      </c>
      <c r="C15" s="73" t="s">
        <v>124</v>
      </c>
      <c r="D15" s="73">
        <v>4</v>
      </c>
      <c r="E15" s="76" t="s">
        <v>132</v>
      </c>
      <c r="F15" s="77" t="s">
        <v>136</v>
      </c>
      <c r="G15" s="73" t="s">
        <v>35</v>
      </c>
      <c r="H15" s="73" t="s">
        <v>41</v>
      </c>
      <c r="I15" s="73"/>
      <c r="J15" s="73"/>
      <c r="K15" s="73"/>
      <c r="L15" s="73" t="s">
        <v>37</v>
      </c>
      <c r="M15" s="74" t="s">
        <v>114</v>
      </c>
      <c r="N15" s="50">
        <v>100</v>
      </c>
      <c r="O15" s="50">
        <v>80</v>
      </c>
      <c r="P15" s="74" t="s">
        <v>58</v>
      </c>
      <c r="Q15" s="73">
        <v>3224</v>
      </c>
      <c r="R15" s="73">
        <v>32</v>
      </c>
      <c r="S15" s="73">
        <v>100.7</v>
      </c>
      <c r="T15" s="73"/>
      <c r="U15" s="73"/>
      <c r="V15" s="73"/>
      <c r="W15" s="73">
        <v>3224</v>
      </c>
      <c r="X15" s="73">
        <v>32</v>
      </c>
      <c r="Y15" s="75">
        <v>100.7</v>
      </c>
      <c r="Z15">
        <f t="shared" si="2"/>
        <v>20</v>
      </c>
      <c r="AA15">
        <f t="shared" si="3"/>
        <v>116766</v>
      </c>
    </row>
    <row r="16" spans="1:27" ht="12.75">
      <c r="A16" s="78" t="str">
        <f t="shared" si="1"/>
        <v>22 120163</v>
      </c>
      <c r="B16" s="72" t="s">
        <v>93</v>
      </c>
      <c r="C16" s="73" t="s">
        <v>124</v>
      </c>
      <c r="D16" s="73">
        <v>475</v>
      </c>
      <c r="E16" s="76" t="s">
        <v>170</v>
      </c>
      <c r="F16" s="77" t="s">
        <v>227</v>
      </c>
      <c r="G16" s="73" t="s">
        <v>37</v>
      </c>
      <c r="H16" s="73" t="s">
        <v>40</v>
      </c>
      <c r="I16" s="73" t="s">
        <v>19</v>
      </c>
      <c r="J16" s="73" t="s">
        <v>278</v>
      </c>
      <c r="K16" s="73"/>
      <c r="L16" s="73" t="s">
        <v>37</v>
      </c>
      <c r="M16" s="74" t="s">
        <v>228</v>
      </c>
      <c r="N16" s="50">
        <v>125</v>
      </c>
      <c r="O16" s="50">
        <v>66</v>
      </c>
      <c r="P16" s="74" t="s">
        <v>39</v>
      </c>
      <c r="Q16" s="73"/>
      <c r="R16" s="73"/>
      <c r="S16" s="73"/>
      <c r="T16" s="73"/>
      <c r="U16" s="73"/>
      <c r="V16" s="73"/>
      <c r="W16" s="73"/>
      <c r="X16" s="73"/>
      <c r="Y16" s="75"/>
      <c r="Z16">
        <f t="shared" si="2"/>
        <v>22</v>
      </c>
      <c r="AA16">
        <f t="shared" si="3"/>
        <v>120163</v>
      </c>
    </row>
    <row r="17" spans="1:27" ht="12.75">
      <c r="A17" s="78" t="str">
        <f t="shared" si="1"/>
        <v>16 109596</v>
      </c>
      <c r="B17" s="72" t="s">
        <v>93</v>
      </c>
      <c r="C17" s="73" t="s">
        <v>130</v>
      </c>
      <c r="D17" s="73">
        <v>4</v>
      </c>
      <c r="E17" s="76" t="s">
        <v>137</v>
      </c>
      <c r="F17" s="77" t="s">
        <v>138</v>
      </c>
      <c r="G17" s="73" t="s">
        <v>35</v>
      </c>
      <c r="H17" s="73" t="s">
        <v>40</v>
      </c>
      <c r="I17" s="73"/>
      <c r="J17" s="73" t="s">
        <v>278</v>
      </c>
      <c r="K17" s="73"/>
      <c r="L17" s="73" t="s">
        <v>37</v>
      </c>
      <c r="M17" s="74" t="s">
        <v>81</v>
      </c>
      <c r="N17" s="50">
        <v>99</v>
      </c>
      <c r="O17" s="50">
        <v>80</v>
      </c>
      <c r="P17" s="74" t="s">
        <v>56</v>
      </c>
      <c r="Q17" s="73">
        <v>4761</v>
      </c>
      <c r="R17" s="73">
        <v>48</v>
      </c>
      <c r="S17" s="73">
        <v>99.1</v>
      </c>
      <c r="T17" s="73"/>
      <c r="U17" s="73"/>
      <c r="V17" s="73"/>
      <c r="W17" s="73">
        <v>4761</v>
      </c>
      <c r="X17" s="73">
        <v>48</v>
      </c>
      <c r="Y17" s="75">
        <v>99.1</v>
      </c>
      <c r="Z17">
        <f>E17*1</f>
        <v>16</v>
      </c>
      <c r="AA17">
        <f>F17*1</f>
        <v>109596</v>
      </c>
    </row>
    <row r="18" spans="1:27" ht="12.75">
      <c r="A18" s="78" t="str">
        <f t="shared" si="1"/>
        <v>22 120102</v>
      </c>
      <c r="B18" s="72" t="s">
        <v>93</v>
      </c>
      <c r="C18" s="73" t="s">
        <v>127</v>
      </c>
      <c r="D18" s="73">
        <v>4</v>
      </c>
      <c r="E18" s="76" t="s">
        <v>170</v>
      </c>
      <c r="F18" s="77" t="s">
        <v>229</v>
      </c>
      <c r="G18" s="73" t="s">
        <v>35</v>
      </c>
      <c r="H18" s="73" t="s">
        <v>38</v>
      </c>
      <c r="I18" s="73" t="s">
        <v>19</v>
      </c>
      <c r="J18" s="73" t="s">
        <v>278</v>
      </c>
      <c r="K18" s="73"/>
      <c r="L18" s="73" t="s">
        <v>37</v>
      </c>
      <c r="M18" s="74" t="s">
        <v>230</v>
      </c>
      <c r="N18" s="50">
        <v>140</v>
      </c>
      <c r="O18" s="50">
        <v>56</v>
      </c>
      <c r="P18" s="74" t="s">
        <v>42</v>
      </c>
      <c r="Q18" s="73"/>
      <c r="R18" s="73"/>
      <c r="S18" s="73"/>
      <c r="T18" s="73"/>
      <c r="U18" s="73"/>
      <c r="V18" s="73"/>
      <c r="W18" s="73"/>
      <c r="X18" s="73"/>
      <c r="Y18" s="75"/>
      <c r="Z18">
        <f t="shared" si="2"/>
        <v>22</v>
      </c>
      <c r="AA18">
        <f t="shared" si="3"/>
        <v>120102</v>
      </c>
    </row>
    <row r="19" spans="1:27" ht="12.75">
      <c r="A19" s="78" t="str">
        <f t="shared" si="1"/>
        <v>19 116133</v>
      </c>
      <c r="B19" s="72" t="s">
        <v>93</v>
      </c>
      <c r="C19" s="73" t="s">
        <v>127</v>
      </c>
      <c r="D19" s="73">
        <v>2</v>
      </c>
      <c r="E19" s="76" t="s">
        <v>125</v>
      </c>
      <c r="F19" s="77" t="s">
        <v>139</v>
      </c>
      <c r="G19" s="73" t="s">
        <v>35</v>
      </c>
      <c r="H19" s="73" t="s">
        <v>83</v>
      </c>
      <c r="I19" s="73"/>
      <c r="J19" s="73" t="s">
        <v>278</v>
      </c>
      <c r="K19" s="73"/>
      <c r="L19" s="73" t="s">
        <v>37</v>
      </c>
      <c r="M19" s="74" t="s">
        <v>115</v>
      </c>
      <c r="N19" s="50">
        <v>155</v>
      </c>
      <c r="O19" s="50">
        <v>45</v>
      </c>
      <c r="P19" s="74" t="s">
        <v>36</v>
      </c>
      <c r="Q19" s="73">
        <v>13217</v>
      </c>
      <c r="R19" s="73">
        <v>85</v>
      </c>
      <c r="S19" s="73">
        <v>155.4</v>
      </c>
      <c r="T19" s="73"/>
      <c r="U19" s="73"/>
      <c r="V19" s="73"/>
      <c r="W19" s="73">
        <v>13217</v>
      </c>
      <c r="X19" s="73">
        <v>85</v>
      </c>
      <c r="Y19" s="75">
        <v>155.4</v>
      </c>
      <c r="Z19">
        <f t="shared" si="2"/>
        <v>19</v>
      </c>
      <c r="AA19">
        <f t="shared" si="3"/>
        <v>116133</v>
      </c>
    </row>
    <row r="20" spans="1:27" ht="12.75">
      <c r="A20" s="78" t="str">
        <f t="shared" si="1"/>
        <v>14 106475</v>
      </c>
      <c r="B20" s="72" t="s">
        <v>93</v>
      </c>
      <c r="C20" s="73" t="s">
        <v>124</v>
      </c>
      <c r="D20" s="73">
        <v>4</v>
      </c>
      <c r="E20" s="76" t="s">
        <v>130</v>
      </c>
      <c r="F20" s="77" t="s">
        <v>140</v>
      </c>
      <c r="G20" s="73" t="s">
        <v>37</v>
      </c>
      <c r="H20" s="73" t="s">
        <v>83</v>
      </c>
      <c r="I20" s="73"/>
      <c r="J20" s="73"/>
      <c r="K20" s="73"/>
      <c r="L20" s="73" t="s">
        <v>37</v>
      </c>
      <c r="M20" s="74" t="s">
        <v>78</v>
      </c>
      <c r="N20" s="50">
        <v>149</v>
      </c>
      <c r="O20" s="50">
        <v>49</v>
      </c>
      <c r="P20" s="74" t="s">
        <v>58</v>
      </c>
      <c r="Q20" s="73">
        <v>11348</v>
      </c>
      <c r="R20" s="73">
        <v>76</v>
      </c>
      <c r="S20" s="73">
        <v>149.3</v>
      </c>
      <c r="T20" s="73"/>
      <c r="U20" s="73"/>
      <c r="V20" s="73"/>
      <c r="W20" s="73">
        <v>11348</v>
      </c>
      <c r="X20" s="73">
        <v>76</v>
      </c>
      <c r="Y20" s="75">
        <v>149.3</v>
      </c>
      <c r="Z20">
        <f>E20*1</f>
        <v>14</v>
      </c>
      <c r="AA20">
        <f>F20*1</f>
        <v>106475</v>
      </c>
    </row>
    <row r="21" spans="1:27" ht="12.75">
      <c r="A21" s="78" t="str">
        <f t="shared" si="1"/>
        <v>22 119398</v>
      </c>
      <c r="B21" s="72" t="s">
        <v>93</v>
      </c>
      <c r="C21" s="73" t="s">
        <v>127</v>
      </c>
      <c r="D21" s="73">
        <v>4</v>
      </c>
      <c r="E21" s="76" t="s">
        <v>170</v>
      </c>
      <c r="F21" s="77" t="s">
        <v>231</v>
      </c>
      <c r="G21" s="73" t="s">
        <v>37</v>
      </c>
      <c r="H21" s="73" t="s">
        <v>38</v>
      </c>
      <c r="I21" s="73"/>
      <c r="J21" s="73"/>
      <c r="K21" s="73"/>
      <c r="L21" s="73" t="s">
        <v>37</v>
      </c>
      <c r="M21" s="74" t="s">
        <v>232</v>
      </c>
      <c r="N21" s="50">
        <v>125</v>
      </c>
      <c r="O21" s="50">
        <v>66</v>
      </c>
      <c r="P21" s="74" t="s">
        <v>42</v>
      </c>
      <c r="Q21" s="73"/>
      <c r="R21" s="73"/>
      <c r="S21" s="73"/>
      <c r="T21" s="73"/>
      <c r="U21" s="73"/>
      <c r="V21" s="73"/>
      <c r="W21" s="73"/>
      <c r="X21" s="73"/>
      <c r="Y21" s="75"/>
      <c r="Z21">
        <f>E21*1</f>
        <v>22</v>
      </c>
      <c r="AA21">
        <f>F21*1</f>
        <v>119398</v>
      </c>
    </row>
    <row r="22" spans="1:27" ht="12.75">
      <c r="A22" s="78" t="str">
        <f t="shared" si="1"/>
        <v>22 120162</v>
      </c>
      <c r="B22" s="72" t="s">
        <v>93</v>
      </c>
      <c r="C22" s="73" t="s">
        <v>124</v>
      </c>
      <c r="D22" s="73">
        <v>475</v>
      </c>
      <c r="E22" s="76" t="s">
        <v>170</v>
      </c>
      <c r="F22" s="77" t="s">
        <v>233</v>
      </c>
      <c r="G22" s="73" t="s">
        <v>35</v>
      </c>
      <c r="H22" s="73" t="s">
        <v>41</v>
      </c>
      <c r="I22" s="73" t="s">
        <v>19</v>
      </c>
      <c r="J22" s="73" t="s">
        <v>278</v>
      </c>
      <c r="K22" s="73"/>
      <c r="L22" s="73" t="s">
        <v>37</v>
      </c>
      <c r="M22" s="74" t="s">
        <v>234</v>
      </c>
      <c r="N22" s="50">
        <v>150</v>
      </c>
      <c r="O22" s="50">
        <v>49</v>
      </c>
      <c r="P22" s="74" t="s">
        <v>39</v>
      </c>
      <c r="Q22" s="73"/>
      <c r="R22" s="73"/>
      <c r="S22" s="73"/>
      <c r="T22" s="73"/>
      <c r="U22" s="73"/>
      <c r="V22" s="73"/>
      <c r="W22" s="73"/>
      <c r="X22" s="73"/>
      <c r="Y22" s="75"/>
      <c r="Z22">
        <f t="shared" si="2"/>
        <v>22</v>
      </c>
      <c r="AA22">
        <f t="shared" si="3"/>
        <v>120162</v>
      </c>
    </row>
    <row r="23" spans="1:27" ht="12.75">
      <c r="A23" s="78" t="str">
        <f t="shared" si="1"/>
        <v>19 115506</v>
      </c>
      <c r="B23" s="72" t="s">
        <v>93</v>
      </c>
      <c r="C23" s="73" t="s">
        <v>124</v>
      </c>
      <c r="D23" s="73">
        <v>475</v>
      </c>
      <c r="E23" s="76" t="s">
        <v>125</v>
      </c>
      <c r="F23" s="77" t="s">
        <v>141</v>
      </c>
      <c r="G23" s="73" t="s">
        <v>37</v>
      </c>
      <c r="H23" s="73" t="s">
        <v>40</v>
      </c>
      <c r="I23" s="73"/>
      <c r="J23" s="73" t="s">
        <v>278</v>
      </c>
      <c r="K23" s="73"/>
      <c r="L23" s="73" t="s">
        <v>37</v>
      </c>
      <c r="M23" s="74" t="s">
        <v>110</v>
      </c>
      <c r="N23" s="50">
        <v>125</v>
      </c>
      <c r="O23" s="50">
        <v>66</v>
      </c>
      <c r="P23" s="74" t="s">
        <v>39</v>
      </c>
      <c r="Q23" s="73"/>
      <c r="R23" s="73"/>
      <c r="S23" s="73"/>
      <c r="T23" s="73"/>
      <c r="U23" s="73"/>
      <c r="V23" s="73"/>
      <c r="W23" s="73"/>
      <c r="X23" s="73"/>
      <c r="Y23" s="75"/>
      <c r="Z23">
        <f>E23*1</f>
        <v>19</v>
      </c>
      <c r="AA23">
        <f>F23*1</f>
        <v>115506</v>
      </c>
    </row>
    <row r="24" spans="1:27" ht="12.75">
      <c r="A24" s="78" t="str">
        <f t="shared" si="1"/>
        <v>22 119644</v>
      </c>
      <c r="B24" s="72" t="s">
        <v>93</v>
      </c>
      <c r="C24" s="73" t="s">
        <v>124</v>
      </c>
      <c r="D24" s="73">
        <v>476</v>
      </c>
      <c r="E24" s="76" t="s">
        <v>170</v>
      </c>
      <c r="F24" s="77" t="s">
        <v>190</v>
      </c>
      <c r="G24" s="73" t="s">
        <v>35</v>
      </c>
      <c r="H24" s="73" t="s">
        <v>83</v>
      </c>
      <c r="I24" s="73" t="s">
        <v>19</v>
      </c>
      <c r="J24" s="73" t="s">
        <v>278</v>
      </c>
      <c r="K24" s="73"/>
      <c r="L24" s="73" t="s">
        <v>37</v>
      </c>
      <c r="M24" s="74" t="s">
        <v>189</v>
      </c>
      <c r="N24" s="50">
        <v>142</v>
      </c>
      <c r="O24" s="50">
        <v>54</v>
      </c>
      <c r="P24" s="74" t="s">
        <v>43</v>
      </c>
      <c r="Q24" s="73">
        <v>1013</v>
      </c>
      <c r="R24" s="73">
        <v>8</v>
      </c>
      <c r="S24" s="73">
        <v>126.6</v>
      </c>
      <c r="T24" s="73"/>
      <c r="U24" s="73"/>
      <c r="V24" s="73"/>
      <c r="W24" s="73">
        <v>1013</v>
      </c>
      <c r="X24" s="73">
        <v>8</v>
      </c>
      <c r="Y24" s="75">
        <v>126.6</v>
      </c>
      <c r="Z24">
        <f t="shared" si="2"/>
        <v>22</v>
      </c>
      <c r="AA24">
        <f t="shared" si="3"/>
        <v>119644</v>
      </c>
    </row>
    <row r="25" spans="1:27" ht="12.75">
      <c r="A25" s="78" t="str">
        <f t="shared" si="1"/>
        <v>22 119287</v>
      </c>
      <c r="B25" s="72" t="s">
        <v>93</v>
      </c>
      <c r="C25" s="73" t="s">
        <v>130</v>
      </c>
      <c r="D25" s="73">
        <v>5</v>
      </c>
      <c r="E25" s="76" t="s">
        <v>170</v>
      </c>
      <c r="F25" s="77" t="s">
        <v>173</v>
      </c>
      <c r="G25" s="73" t="s">
        <v>35</v>
      </c>
      <c r="H25" s="73" t="s">
        <v>83</v>
      </c>
      <c r="I25" s="73" t="s">
        <v>19</v>
      </c>
      <c r="J25" s="73" t="s">
        <v>278</v>
      </c>
      <c r="K25" s="73"/>
      <c r="L25" s="73" t="s">
        <v>37</v>
      </c>
      <c r="M25" s="74" t="s">
        <v>195</v>
      </c>
      <c r="N25" s="50">
        <v>131</v>
      </c>
      <c r="O25" s="50">
        <v>62</v>
      </c>
      <c r="P25" s="74" t="s">
        <v>107</v>
      </c>
      <c r="Q25" s="73">
        <v>5117</v>
      </c>
      <c r="R25" s="73">
        <v>39</v>
      </c>
      <c r="S25" s="73">
        <v>131.2</v>
      </c>
      <c r="T25" s="73"/>
      <c r="U25" s="73"/>
      <c r="V25" s="73"/>
      <c r="W25" s="73">
        <v>5117</v>
      </c>
      <c r="X25" s="73">
        <v>39</v>
      </c>
      <c r="Y25" s="75">
        <v>131.2</v>
      </c>
      <c r="Z25">
        <f t="shared" si="2"/>
        <v>22</v>
      </c>
      <c r="AA25">
        <f t="shared" si="3"/>
        <v>119287</v>
      </c>
    </row>
    <row r="26" spans="1:27" ht="12.75">
      <c r="A26" s="78" t="str">
        <f t="shared" si="1"/>
        <v>19 115230</v>
      </c>
      <c r="B26" s="72" t="s">
        <v>93</v>
      </c>
      <c r="C26" s="73" t="s">
        <v>124</v>
      </c>
      <c r="D26" s="73">
        <v>4</v>
      </c>
      <c r="E26" s="76" t="s">
        <v>125</v>
      </c>
      <c r="F26" s="77" t="s">
        <v>142</v>
      </c>
      <c r="G26" s="73" t="s">
        <v>37</v>
      </c>
      <c r="H26" s="73" t="s">
        <v>83</v>
      </c>
      <c r="I26" s="73"/>
      <c r="J26" s="73"/>
      <c r="K26" s="73"/>
      <c r="L26" s="73" t="s">
        <v>37</v>
      </c>
      <c r="M26" s="74" t="s">
        <v>105</v>
      </c>
      <c r="N26" s="50">
        <v>146</v>
      </c>
      <c r="O26" s="50">
        <v>51</v>
      </c>
      <c r="P26" s="74" t="s">
        <v>58</v>
      </c>
      <c r="Q26" s="73">
        <v>8951</v>
      </c>
      <c r="R26" s="73">
        <v>61</v>
      </c>
      <c r="S26" s="73">
        <v>146.7</v>
      </c>
      <c r="T26" s="73"/>
      <c r="U26" s="73"/>
      <c r="V26" s="73"/>
      <c r="W26" s="73">
        <v>8951</v>
      </c>
      <c r="X26" s="73">
        <v>61</v>
      </c>
      <c r="Y26" s="75">
        <v>146.7</v>
      </c>
      <c r="Z26">
        <f t="shared" si="2"/>
        <v>19</v>
      </c>
      <c r="AA26">
        <f t="shared" si="3"/>
        <v>115230</v>
      </c>
    </row>
    <row r="27" spans="1:27" ht="12.75">
      <c r="A27" s="78" t="str">
        <f t="shared" si="1"/>
        <v>22 119806</v>
      </c>
      <c r="B27" s="72" t="s">
        <v>93</v>
      </c>
      <c r="C27" s="73" t="s">
        <v>124</v>
      </c>
      <c r="D27" s="73">
        <v>477</v>
      </c>
      <c r="E27" s="76" t="s">
        <v>170</v>
      </c>
      <c r="F27" s="77" t="s">
        <v>235</v>
      </c>
      <c r="G27" s="73" t="s">
        <v>35</v>
      </c>
      <c r="H27" s="73" t="s">
        <v>83</v>
      </c>
      <c r="I27" s="73" t="s">
        <v>19</v>
      </c>
      <c r="J27" s="73" t="s">
        <v>278</v>
      </c>
      <c r="K27" s="73"/>
      <c r="L27" s="73" t="s">
        <v>37</v>
      </c>
      <c r="M27" s="74" t="s">
        <v>236</v>
      </c>
      <c r="N27" s="50">
        <v>141</v>
      </c>
      <c r="O27" s="50">
        <v>55</v>
      </c>
      <c r="P27" s="74" t="s">
        <v>111</v>
      </c>
      <c r="Q27" s="73">
        <v>879</v>
      </c>
      <c r="R27" s="73">
        <v>7</v>
      </c>
      <c r="S27" s="73">
        <v>125.5</v>
      </c>
      <c r="T27" s="73"/>
      <c r="U27" s="73"/>
      <c r="V27" s="73"/>
      <c r="W27" s="73">
        <v>879</v>
      </c>
      <c r="X27" s="73">
        <v>7</v>
      </c>
      <c r="Y27" s="75">
        <v>125.5</v>
      </c>
      <c r="Z27">
        <f t="shared" si="2"/>
        <v>22</v>
      </c>
      <c r="AA27">
        <f t="shared" si="3"/>
        <v>119806</v>
      </c>
    </row>
    <row r="28" spans="1:27" ht="12.75">
      <c r="A28" s="78" t="str">
        <f t="shared" si="1"/>
        <v>20 118012</v>
      </c>
      <c r="B28" s="72" t="s">
        <v>93</v>
      </c>
      <c r="C28" s="73" t="s">
        <v>127</v>
      </c>
      <c r="D28" s="73">
        <v>2</v>
      </c>
      <c r="E28" s="76" t="s">
        <v>132</v>
      </c>
      <c r="F28" s="77" t="s">
        <v>144</v>
      </c>
      <c r="G28" s="73" t="s">
        <v>37</v>
      </c>
      <c r="H28" s="73" t="s">
        <v>40</v>
      </c>
      <c r="I28" s="73"/>
      <c r="J28" s="73" t="s">
        <v>278</v>
      </c>
      <c r="K28" s="73"/>
      <c r="L28" s="73" t="s">
        <v>37</v>
      </c>
      <c r="M28" s="74" t="s">
        <v>122</v>
      </c>
      <c r="N28" s="50">
        <v>106</v>
      </c>
      <c r="O28" s="50">
        <v>79</v>
      </c>
      <c r="P28" s="74" t="s">
        <v>36</v>
      </c>
      <c r="Q28" s="73">
        <v>5943</v>
      </c>
      <c r="R28" s="73">
        <v>56</v>
      </c>
      <c r="S28" s="73">
        <v>106.1</v>
      </c>
      <c r="T28" s="73"/>
      <c r="U28" s="73"/>
      <c r="V28" s="73"/>
      <c r="W28" s="73">
        <v>5943</v>
      </c>
      <c r="X28" s="73">
        <v>56</v>
      </c>
      <c r="Y28" s="75">
        <v>106.1</v>
      </c>
      <c r="Z28">
        <f aca="true" t="shared" si="4" ref="Z28:AA30">E28*1</f>
        <v>20</v>
      </c>
      <c r="AA28">
        <f t="shared" si="4"/>
        <v>118012</v>
      </c>
    </row>
    <row r="29" spans="1:27" ht="12.75">
      <c r="A29" s="78" t="str">
        <f t="shared" si="1"/>
        <v>22 120433</v>
      </c>
      <c r="B29" s="72" t="s">
        <v>93</v>
      </c>
      <c r="C29" s="73" t="s">
        <v>127</v>
      </c>
      <c r="D29" s="73">
        <v>4</v>
      </c>
      <c r="E29" s="76" t="s">
        <v>170</v>
      </c>
      <c r="F29" s="77" t="s">
        <v>237</v>
      </c>
      <c r="G29" s="73" t="s">
        <v>35</v>
      </c>
      <c r="H29" s="73" t="s">
        <v>83</v>
      </c>
      <c r="I29" s="73" t="s">
        <v>19</v>
      </c>
      <c r="J29" s="73" t="s">
        <v>278</v>
      </c>
      <c r="K29" s="73"/>
      <c r="L29" s="73" t="s">
        <v>37</v>
      </c>
      <c r="M29" s="74" t="s">
        <v>238</v>
      </c>
      <c r="N29" s="50">
        <v>150</v>
      </c>
      <c r="O29" s="50">
        <v>49</v>
      </c>
      <c r="P29" s="74" t="s">
        <v>42</v>
      </c>
      <c r="Q29" s="73"/>
      <c r="R29" s="73"/>
      <c r="S29" s="73"/>
      <c r="T29" s="73"/>
      <c r="U29" s="73"/>
      <c r="V29" s="73"/>
      <c r="W29" s="73"/>
      <c r="X29" s="73"/>
      <c r="Y29" s="75"/>
      <c r="Z29">
        <f t="shared" si="4"/>
        <v>22</v>
      </c>
      <c r="AA29">
        <f t="shared" si="4"/>
        <v>120433</v>
      </c>
    </row>
    <row r="30" spans="1:27" ht="12.75">
      <c r="A30" s="78" t="str">
        <f t="shared" si="1"/>
        <v>22 120362</v>
      </c>
      <c r="B30" s="72" t="s">
        <v>93</v>
      </c>
      <c r="C30" s="73" t="s">
        <v>124</v>
      </c>
      <c r="D30" s="73">
        <v>475</v>
      </c>
      <c r="E30" s="76" t="s">
        <v>170</v>
      </c>
      <c r="F30" s="77" t="s">
        <v>239</v>
      </c>
      <c r="G30" s="73" t="s">
        <v>35</v>
      </c>
      <c r="H30" s="73" t="s">
        <v>38</v>
      </c>
      <c r="I30" s="73" t="s">
        <v>19</v>
      </c>
      <c r="J30" s="73" t="s">
        <v>278</v>
      </c>
      <c r="K30" s="73"/>
      <c r="L30" s="73" t="s">
        <v>37</v>
      </c>
      <c r="M30" s="74" t="s">
        <v>240</v>
      </c>
      <c r="N30" s="50">
        <v>140</v>
      </c>
      <c r="O30" s="50">
        <v>56</v>
      </c>
      <c r="P30" s="74" t="s">
        <v>39</v>
      </c>
      <c r="Q30" s="73"/>
      <c r="R30" s="73"/>
      <c r="S30" s="73"/>
      <c r="T30" s="73"/>
      <c r="U30" s="73"/>
      <c r="V30" s="73"/>
      <c r="W30" s="73"/>
      <c r="X30" s="73"/>
      <c r="Y30" s="75"/>
      <c r="Z30">
        <f t="shared" si="4"/>
        <v>22</v>
      </c>
      <c r="AA30">
        <f t="shared" si="4"/>
        <v>120362</v>
      </c>
    </row>
    <row r="31" spans="1:27" ht="12.75">
      <c r="A31" s="78" t="str">
        <f t="shared" si="1"/>
        <v>22 120097</v>
      </c>
      <c r="B31" s="72" t="s">
        <v>93</v>
      </c>
      <c r="C31" s="73" t="s">
        <v>130</v>
      </c>
      <c r="D31" s="73">
        <v>5</v>
      </c>
      <c r="E31" s="76" t="s">
        <v>170</v>
      </c>
      <c r="F31" s="77" t="s">
        <v>191</v>
      </c>
      <c r="G31" s="73" t="s">
        <v>35</v>
      </c>
      <c r="H31" s="73" t="s">
        <v>83</v>
      </c>
      <c r="I31" s="73"/>
      <c r="J31" s="73"/>
      <c r="K31" s="73"/>
      <c r="L31" s="73" t="s">
        <v>37</v>
      </c>
      <c r="M31" s="74" t="s">
        <v>192</v>
      </c>
      <c r="N31" s="50">
        <v>119</v>
      </c>
      <c r="O31" s="50">
        <v>70</v>
      </c>
      <c r="P31" s="74" t="s">
        <v>107</v>
      </c>
      <c r="Q31" s="73">
        <v>3218</v>
      </c>
      <c r="R31" s="73">
        <v>27</v>
      </c>
      <c r="S31" s="73">
        <v>119.1</v>
      </c>
      <c r="T31" s="73"/>
      <c r="U31" s="73"/>
      <c r="V31" s="73"/>
      <c r="W31" s="73">
        <v>3218</v>
      </c>
      <c r="X31" s="73">
        <v>27</v>
      </c>
      <c r="Y31" s="75">
        <v>119.1</v>
      </c>
      <c r="Z31" s="69">
        <f>E31*1</f>
        <v>22</v>
      </c>
      <c r="AA31" s="69">
        <f>F31*1</f>
        <v>120097</v>
      </c>
    </row>
    <row r="32" spans="1:27" ht="12.75">
      <c r="A32" s="78" t="str">
        <f t="shared" si="1"/>
        <v>22 119265</v>
      </c>
      <c r="B32" s="72" t="s">
        <v>93</v>
      </c>
      <c r="C32" s="73" t="s">
        <v>124</v>
      </c>
      <c r="D32" s="73">
        <v>477</v>
      </c>
      <c r="E32" s="76" t="s">
        <v>170</v>
      </c>
      <c r="F32" s="77" t="s">
        <v>174</v>
      </c>
      <c r="G32" s="73" t="s">
        <v>35</v>
      </c>
      <c r="H32" s="73" t="s">
        <v>83</v>
      </c>
      <c r="I32" s="73"/>
      <c r="J32" s="73"/>
      <c r="K32" s="73"/>
      <c r="L32" s="73" t="s">
        <v>37</v>
      </c>
      <c r="M32" s="74" t="s">
        <v>175</v>
      </c>
      <c r="N32" s="50">
        <v>154</v>
      </c>
      <c r="O32" s="50">
        <v>46</v>
      </c>
      <c r="P32" s="74" t="s">
        <v>111</v>
      </c>
      <c r="Q32" s="73">
        <v>9859</v>
      </c>
      <c r="R32" s="73">
        <v>64</v>
      </c>
      <c r="S32" s="73">
        <v>154</v>
      </c>
      <c r="T32" s="73"/>
      <c r="U32" s="73"/>
      <c r="V32" s="73"/>
      <c r="W32" s="73">
        <v>9859</v>
      </c>
      <c r="X32" s="73">
        <v>64</v>
      </c>
      <c r="Y32" s="75">
        <v>154</v>
      </c>
      <c r="Z32" s="69">
        <f>E32*1</f>
        <v>22</v>
      </c>
      <c r="AA32" s="69">
        <f>F32*1</f>
        <v>119265</v>
      </c>
    </row>
    <row r="33" spans="1:27" ht="12.75">
      <c r="A33" s="78" t="str">
        <f t="shared" si="1"/>
        <v>22 119266</v>
      </c>
      <c r="B33" s="72" t="s">
        <v>93</v>
      </c>
      <c r="C33" s="73" t="s">
        <v>124</v>
      </c>
      <c r="D33" s="73">
        <v>477</v>
      </c>
      <c r="E33" s="76" t="s">
        <v>170</v>
      </c>
      <c r="F33" s="77" t="s">
        <v>176</v>
      </c>
      <c r="G33" s="73" t="s">
        <v>35</v>
      </c>
      <c r="H33" s="73" t="s">
        <v>41</v>
      </c>
      <c r="I33" s="73" t="s">
        <v>19</v>
      </c>
      <c r="J33" s="73" t="s">
        <v>278</v>
      </c>
      <c r="K33" s="73"/>
      <c r="L33" s="73" t="s">
        <v>37</v>
      </c>
      <c r="M33" s="74" t="s">
        <v>177</v>
      </c>
      <c r="N33" s="50">
        <v>126</v>
      </c>
      <c r="O33" s="50">
        <v>65</v>
      </c>
      <c r="P33" s="74" t="s">
        <v>111</v>
      </c>
      <c r="Q33" s="73">
        <v>3039</v>
      </c>
      <c r="R33" s="73">
        <v>24</v>
      </c>
      <c r="S33" s="73">
        <v>126.6</v>
      </c>
      <c r="T33" s="73"/>
      <c r="U33" s="73"/>
      <c r="V33" s="73"/>
      <c r="W33" s="73">
        <v>3039</v>
      </c>
      <c r="X33" s="73">
        <v>24</v>
      </c>
      <c r="Y33" s="75">
        <v>126.6</v>
      </c>
      <c r="Z33">
        <f t="shared" si="2"/>
        <v>22</v>
      </c>
      <c r="AA33">
        <f t="shared" si="3"/>
        <v>119266</v>
      </c>
    </row>
    <row r="34" spans="1:27" ht="12.75">
      <c r="A34" s="78" t="str">
        <f t="shared" si="1"/>
        <v>22 119893</v>
      </c>
      <c r="B34" s="72" t="s">
        <v>93</v>
      </c>
      <c r="C34" s="73" t="s">
        <v>124</v>
      </c>
      <c r="D34" s="73">
        <v>4</v>
      </c>
      <c r="E34" s="76" t="s">
        <v>170</v>
      </c>
      <c r="F34" s="77" t="s">
        <v>241</v>
      </c>
      <c r="G34" s="73" t="s">
        <v>35</v>
      </c>
      <c r="H34" s="73" t="s">
        <v>83</v>
      </c>
      <c r="I34" s="73"/>
      <c r="J34" s="73"/>
      <c r="K34" s="73" t="s">
        <v>242</v>
      </c>
      <c r="L34" s="73" t="s">
        <v>37</v>
      </c>
      <c r="M34" s="74" t="s">
        <v>243</v>
      </c>
      <c r="N34" s="50">
        <v>198</v>
      </c>
      <c r="O34" s="50">
        <v>15</v>
      </c>
      <c r="P34" s="74" t="s">
        <v>58</v>
      </c>
      <c r="Q34" s="73">
        <v>1927</v>
      </c>
      <c r="R34" s="73">
        <v>9</v>
      </c>
      <c r="S34" s="73">
        <v>214.1</v>
      </c>
      <c r="T34" s="73"/>
      <c r="U34" s="73"/>
      <c r="V34" s="73"/>
      <c r="W34" s="73">
        <v>1927</v>
      </c>
      <c r="X34" s="73">
        <v>9</v>
      </c>
      <c r="Y34" s="75">
        <v>214.1</v>
      </c>
      <c r="Z34">
        <f t="shared" si="2"/>
        <v>22</v>
      </c>
      <c r="AA34">
        <f t="shared" si="3"/>
        <v>119893</v>
      </c>
    </row>
    <row r="35" spans="1:27" ht="12.75">
      <c r="A35" s="78" t="str">
        <f t="shared" si="1"/>
        <v>21 118789</v>
      </c>
      <c r="B35" s="72" t="s">
        <v>93</v>
      </c>
      <c r="C35" s="73" t="s">
        <v>124</v>
      </c>
      <c r="D35" s="73">
        <v>475</v>
      </c>
      <c r="E35" s="76" t="s">
        <v>167</v>
      </c>
      <c r="F35" s="77" t="s">
        <v>244</v>
      </c>
      <c r="G35" s="73" t="s">
        <v>35</v>
      </c>
      <c r="H35" s="73" t="s">
        <v>38</v>
      </c>
      <c r="I35" s="73"/>
      <c r="J35" s="73" t="s">
        <v>278</v>
      </c>
      <c r="K35" s="73"/>
      <c r="L35" s="73" t="s">
        <v>37</v>
      </c>
      <c r="M35" s="74" t="s">
        <v>245</v>
      </c>
      <c r="N35" s="50">
        <v>140</v>
      </c>
      <c r="O35" s="50">
        <v>56</v>
      </c>
      <c r="P35" s="74" t="s">
        <v>39</v>
      </c>
      <c r="Q35" s="73"/>
      <c r="R35" s="73"/>
      <c r="S35" s="73"/>
      <c r="T35" s="116"/>
      <c r="U35" s="116"/>
      <c r="V35" s="116"/>
      <c r="W35" s="116"/>
      <c r="X35" s="116"/>
      <c r="Y35" s="132"/>
      <c r="Z35" s="113">
        <f aca="true" t="shared" si="5" ref="Z35:AA37">E35*1</f>
        <v>21</v>
      </c>
      <c r="AA35" s="113">
        <f t="shared" si="5"/>
        <v>118789</v>
      </c>
    </row>
    <row r="36" spans="1:27" ht="12.75">
      <c r="A36" s="78" t="str">
        <f t="shared" si="1"/>
        <v>22 120717</v>
      </c>
      <c r="B36" s="72" t="s">
        <v>93</v>
      </c>
      <c r="C36" s="73" t="s">
        <v>127</v>
      </c>
      <c r="D36" s="73">
        <v>4</v>
      </c>
      <c r="E36" s="76" t="s">
        <v>170</v>
      </c>
      <c r="F36" s="77" t="s">
        <v>246</v>
      </c>
      <c r="G36" s="73" t="s">
        <v>35</v>
      </c>
      <c r="H36" s="73" t="s">
        <v>38</v>
      </c>
      <c r="I36" s="73"/>
      <c r="J36" s="73"/>
      <c r="K36" s="73"/>
      <c r="L36" s="73" t="s">
        <v>37</v>
      </c>
      <c r="M36" s="74" t="s">
        <v>247</v>
      </c>
      <c r="N36" s="50">
        <v>140</v>
      </c>
      <c r="O36" s="50">
        <v>56</v>
      </c>
      <c r="P36" s="74" t="s">
        <v>42</v>
      </c>
      <c r="Q36" s="73"/>
      <c r="R36" s="73"/>
      <c r="S36" s="73"/>
      <c r="T36" s="73"/>
      <c r="U36" s="73"/>
      <c r="V36" s="73"/>
      <c r="W36" s="73"/>
      <c r="X36" s="73"/>
      <c r="Y36" s="75"/>
      <c r="Z36">
        <f t="shared" si="5"/>
        <v>22</v>
      </c>
      <c r="AA36">
        <f t="shared" si="5"/>
        <v>120717</v>
      </c>
    </row>
    <row r="37" spans="1:27" ht="12.75">
      <c r="A37" s="78" t="str">
        <f t="shared" si="1"/>
        <v>22 119983</v>
      </c>
      <c r="B37" s="72" t="s">
        <v>93</v>
      </c>
      <c r="C37" s="73" t="s">
        <v>130</v>
      </c>
      <c r="D37" s="73">
        <v>4</v>
      </c>
      <c r="E37" s="76" t="s">
        <v>170</v>
      </c>
      <c r="F37" s="77" t="s">
        <v>248</v>
      </c>
      <c r="G37" s="73" t="s">
        <v>37</v>
      </c>
      <c r="H37" s="73" t="s">
        <v>40</v>
      </c>
      <c r="I37" s="73"/>
      <c r="J37" s="73" t="s">
        <v>278</v>
      </c>
      <c r="K37" s="73" t="s">
        <v>242</v>
      </c>
      <c r="L37" s="73" t="s">
        <v>37</v>
      </c>
      <c r="M37" s="74" t="s">
        <v>249</v>
      </c>
      <c r="N37" s="50">
        <v>145</v>
      </c>
      <c r="O37" s="50">
        <v>52</v>
      </c>
      <c r="P37" s="74" t="s">
        <v>56</v>
      </c>
      <c r="Q37" s="73"/>
      <c r="R37" s="73"/>
      <c r="S37" s="73"/>
      <c r="T37" s="73"/>
      <c r="U37" s="73"/>
      <c r="V37" s="73"/>
      <c r="W37" s="73"/>
      <c r="X37" s="73"/>
      <c r="Y37" s="75"/>
      <c r="Z37">
        <f t="shared" si="5"/>
        <v>22</v>
      </c>
      <c r="AA37">
        <f t="shared" si="5"/>
        <v>119983</v>
      </c>
    </row>
    <row r="38" spans="1:27" ht="12.75">
      <c r="A38" s="78" t="str">
        <f t="shared" si="1"/>
        <v>19 115027</v>
      </c>
      <c r="B38" s="72" t="s">
        <v>93</v>
      </c>
      <c r="C38" s="73" t="s">
        <v>130</v>
      </c>
      <c r="D38" s="73">
        <v>5</v>
      </c>
      <c r="E38" s="76" t="s">
        <v>125</v>
      </c>
      <c r="F38" s="77" t="s">
        <v>146</v>
      </c>
      <c r="G38" s="73" t="s">
        <v>35</v>
      </c>
      <c r="H38" s="73" t="s">
        <v>41</v>
      </c>
      <c r="I38" s="73"/>
      <c r="J38" s="73"/>
      <c r="K38" s="73"/>
      <c r="L38" s="73" t="s">
        <v>37</v>
      </c>
      <c r="M38" s="74" t="s">
        <v>106</v>
      </c>
      <c r="N38" s="50">
        <v>119</v>
      </c>
      <c r="O38" s="50">
        <v>70</v>
      </c>
      <c r="P38" s="74" t="s">
        <v>107</v>
      </c>
      <c r="Q38" s="73">
        <v>5619</v>
      </c>
      <c r="R38" s="73">
        <v>47</v>
      </c>
      <c r="S38" s="73">
        <v>119.5</v>
      </c>
      <c r="T38" s="73"/>
      <c r="U38" s="73"/>
      <c r="V38" s="73"/>
      <c r="W38" s="73">
        <v>5619</v>
      </c>
      <c r="X38" s="73">
        <v>47</v>
      </c>
      <c r="Y38" s="75">
        <v>119.5</v>
      </c>
      <c r="Z38">
        <f t="shared" si="2"/>
        <v>19</v>
      </c>
      <c r="AA38">
        <f t="shared" si="3"/>
        <v>115027</v>
      </c>
    </row>
    <row r="39" spans="1:27" ht="12.75">
      <c r="A39" s="78" t="str">
        <f t="shared" si="1"/>
        <v>18 114132</v>
      </c>
      <c r="B39" s="72" t="s">
        <v>93</v>
      </c>
      <c r="C39" s="73" t="s">
        <v>130</v>
      </c>
      <c r="D39" s="73">
        <v>621</v>
      </c>
      <c r="E39" s="76" t="s">
        <v>143</v>
      </c>
      <c r="F39" s="77" t="s">
        <v>147</v>
      </c>
      <c r="G39" s="73" t="s">
        <v>35</v>
      </c>
      <c r="H39" s="73" t="s">
        <v>83</v>
      </c>
      <c r="I39" s="73"/>
      <c r="J39" s="73"/>
      <c r="K39" s="73"/>
      <c r="L39" s="73" t="s">
        <v>37</v>
      </c>
      <c r="M39" s="74" t="s">
        <v>96</v>
      </c>
      <c r="N39" s="50">
        <v>138</v>
      </c>
      <c r="O39" s="50">
        <v>57</v>
      </c>
      <c r="P39" s="74" t="s">
        <v>97</v>
      </c>
      <c r="Q39" s="73">
        <v>5559</v>
      </c>
      <c r="R39" s="73">
        <v>40</v>
      </c>
      <c r="S39" s="73">
        <v>138.9</v>
      </c>
      <c r="T39" s="73"/>
      <c r="U39" s="73"/>
      <c r="V39" s="73"/>
      <c r="W39" s="73">
        <v>5559</v>
      </c>
      <c r="X39" s="73">
        <v>40</v>
      </c>
      <c r="Y39" s="75">
        <v>138.9</v>
      </c>
      <c r="Z39">
        <f t="shared" si="2"/>
        <v>18</v>
      </c>
      <c r="AA39">
        <f t="shared" si="3"/>
        <v>114132</v>
      </c>
    </row>
    <row r="40" spans="1:27" ht="12.75">
      <c r="A40" s="78" t="str">
        <f t="shared" si="1"/>
        <v>20 117291</v>
      </c>
      <c r="B40" s="72" t="s">
        <v>93</v>
      </c>
      <c r="C40" s="73" t="s">
        <v>124</v>
      </c>
      <c r="D40" s="73">
        <v>4</v>
      </c>
      <c r="E40" s="76" t="s">
        <v>132</v>
      </c>
      <c r="F40" s="77" t="s">
        <v>148</v>
      </c>
      <c r="G40" s="73" t="s">
        <v>37</v>
      </c>
      <c r="H40" s="73" t="s">
        <v>83</v>
      </c>
      <c r="I40" s="73"/>
      <c r="J40" s="73"/>
      <c r="K40" s="73"/>
      <c r="L40" s="73" t="s">
        <v>37</v>
      </c>
      <c r="M40" s="74" t="s">
        <v>116</v>
      </c>
      <c r="N40" s="50">
        <v>112</v>
      </c>
      <c r="O40" s="50">
        <v>75</v>
      </c>
      <c r="P40" s="74" t="s">
        <v>58</v>
      </c>
      <c r="Q40" s="73">
        <v>4506</v>
      </c>
      <c r="R40" s="73">
        <v>40</v>
      </c>
      <c r="S40" s="73">
        <v>112.6</v>
      </c>
      <c r="T40" s="73"/>
      <c r="U40" s="73"/>
      <c r="V40" s="73"/>
      <c r="W40" s="73">
        <v>4506</v>
      </c>
      <c r="X40" s="73">
        <v>40</v>
      </c>
      <c r="Y40" s="75">
        <v>112.6</v>
      </c>
      <c r="Z40">
        <f>E40*1</f>
        <v>20</v>
      </c>
      <c r="AA40">
        <f>F40*1</f>
        <v>117291</v>
      </c>
    </row>
    <row r="41" spans="1:27" ht="12.75">
      <c r="A41" s="78" t="str">
        <f t="shared" si="1"/>
        <v>20 117884</v>
      </c>
      <c r="B41" s="72" t="s">
        <v>93</v>
      </c>
      <c r="C41" s="73" t="s">
        <v>124</v>
      </c>
      <c r="D41" s="73">
        <v>475</v>
      </c>
      <c r="E41" s="76" t="s">
        <v>132</v>
      </c>
      <c r="F41" s="77" t="s">
        <v>149</v>
      </c>
      <c r="G41" s="73" t="s">
        <v>35</v>
      </c>
      <c r="H41" s="73" t="s">
        <v>83</v>
      </c>
      <c r="I41" s="73"/>
      <c r="J41" s="73" t="s">
        <v>278</v>
      </c>
      <c r="K41" s="73"/>
      <c r="L41" s="73" t="s">
        <v>37</v>
      </c>
      <c r="M41" s="74" t="s">
        <v>117</v>
      </c>
      <c r="N41" s="50">
        <v>122</v>
      </c>
      <c r="O41" s="50">
        <v>68</v>
      </c>
      <c r="P41" s="74" t="s">
        <v>39</v>
      </c>
      <c r="Q41" s="73">
        <v>3926</v>
      </c>
      <c r="R41" s="73">
        <v>32</v>
      </c>
      <c r="S41" s="73">
        <v>122.6</v>
      </c>
      <c r="T41" s="73"/>
      <c r="U41" s="73"/>
      <c r="V41" s="73"/>
      <c r="W41" s="73">
        <v>3926</v>
      </c>
      <c r="X41" s="73">
        <v>32</v>
      </c>
      <c r="Y41" s="75">
        <v>122.6</v>
      </c>
      <c r="Z41">
        <f t="shared" si="2"/>
        <v>20</v>
      </c>
      <c r="AA41">
        <f t="shared" si="3"/>
        <v>117884</v>
      </c>
    </row>
    <row r="42" spans="1:27" ht="12.75">
      <c r="A42" s="78" t="str">
        <f t="shared" si="1"/>
        <v>17 111907</v>
      </c>
      <c r="B42" s="72" t="s">
        <v>93</v>
      </c>
      <c r="C42" s="73" t="s">
        <v>124</v>
      </c>
      <c r="D42" s="73">
        <v>475</v>
      </c>
      <c r="E42" s="76" t="s">
        <v>150</v>
      </c>
      <c r="F42" s="77" t="s">
        <v>151</v>
      </c>
      <c r="G42" s="73" t="s">
        <v>37</v>
      </c>
      <c r="H42" s="73" t="s">
        <v>41</v>
      </c>
      <c r="I42" s="73"/>
      <c r="J42" s="73" t="s">
        <v>278</v>
      </c>
      <c r="K42" s="73"/>
      <c r="L42" s="73" t="s">
        <v>37</v>
      </c>
      <c r="M42" s="74" t="s">
        <v>90</v>
      </c>
      <c r="N42" s="50">
        <v>120</v>
      </c>
      <c r="O42" s="50">
        <v>70</v>
      </c>
      <c r="P42" s="74" t="s">
        <v>39</v>
      </c>
      <c r="Q42" s="73">
        <v>5767</v>
      </c>
      <c r="R42" s="73">
        <v>48</v>
      </c>
      <c r="S42" s="73">
        <v>120.1</v>
      </c>
      <c r="T42" s="73"/>
      <c r="U42" s="73"/>
      <c r="V42" s="73"/>
      <c r="W42" s="73">
        <v>5767</v>
      </c>
      <c r="X42" s="73">
        <v>48</v>
      </c>
      <c r="Y42" s="75">
        <v>120.1</v>
      </c>
      <c r="Z42">
        <f t="shared" si="2"/>
        <v>17</v>
      </c>
      <c r="AA42">
        <f t="shared" si="3"/>
        <v>111907</v>
      </c>
    </row>
    <row r="43" spans="1:27" ht="12.75">
      <c r="A43" s="78" t="str">
        <f t="shared" si="1"/>
        <v>15 107726</v>
      </c>
      <c r="B43" s="72" t="s">
        <v>93</v>
      </c>
      <c r="C43" s="73" t="s">
        <v>130</v>
      </c>
      <c r="D43" s="73">
        <v>4</v>
      </c>
      <c r="E43" s="76" t="s">
        <v>145</v>
      </c>
      <c r="F43" s="77" t="s">
        <v>152</v>
      </c>
      <c r="G43" s="73" t="s">
        <v>35</v>
      </c>
      <c r="H43" s="73" t="s">
        <v>41</v>
      </c>
      <c r="I43" s="73"/>
      <c r="J43" s="73" t="s">
        <v>278</v>
      </c>
      <c r="K43" s="73"/>
      <c r="L43" s="73" t="s">
        <v>37</v>
      </c>
      <c r="M43" s="74" t="s">
        <v>79</v>
      </c>
      <c r="N43" s="50">
        <v>145</v>
      </c>
      <c r="O43" s="50">
        <v>52</v>
      </c>
      <c r="P43" s="74" t="s">
        <v>56</v>
      </c>
      <c r="Q43" s="73">
        <v>16203</v>
      </c>
      <c r="R43" s="73">
        <v>111</v>
      </c>
      <c r="S43" s="73">
        <v>145.9</v>
      </c>
      <c r="T43" s="73"/>
      <c r="U43" s="73"/>
      <c r="V43" s="73"/>
      <c r="W43" s="73">
        <v>16203</v>
      </c>
      <c r="X43" s="73">
        <v>111</v>
      </c>
      <c r="Y43" s="75">
        <v>145.9</v>
      </c>
      <c r="Z43">
        <f t="shared" si="2"/>
        <v>15</v>
      </c>
      <c r="AA43">
        <f t="shared" si="3"/>
        <v>107726</v>
      </c>
    </row>
    <row r="44" spans="1:27" ht="12.75">
      <c r="A44" s="78" t="str">
        <f t="shared" si="1"/>
        <v>12 104441</v>
      </c>
      <c r="B44" s="72" t="s">
        <v>93</v>
      </c>
      <c r="C44" s="73" t="s">
        <v>124</v>
      </c>
      <c r="D44" s="73">
        <v>4</v>
      </c>
      <c r="E44" s="76" t="s">
        <v>135</v>
      </c>
      <c r="F44" s="77" t="s">
        <v>153</v>
      </c>
      <c r="G44" s="73" t="s">
        <v>35</v>
      </c>
      <c r="H44" s="73" t="s">
        <v>83</v>
      </c>
      <c r="I44" s="73"/>
      <c r="J44" s="73"/>
      <c r="K44" s="73"/>
      <c r="L44" s="73" t="s">
        <v>37</v>
      </c>
      <c r="M44" s="74" t="s">
        <v>60</v>
      </c>
      <c r="N44" s="50">
        <v>182</v>
      </c>
      <c r="O44" s="50">
        <v>26</v>
      </c>
      <c r="P44" s="74" t="s">
        <v>58</v>
      </c>
      <c r="Q44" s="73">
        <v>413</v>
      </c>
      <c r="R44" s="73">
        <v>3</v>
      </c>
      <c r="S44" s="73">
        <v>137.6</v>
      </c>
      <c r="T44" s="73"/>
      <c r="U44" s="73"/>
      <c r="V44" s="73"/>
      <c r="W44" s="73">
        <v>413</v>
      </c>
      <c r="X44" s="73">
        <v>3</v>
      </c>
      <c r="Y44" s="75">
        <v>137.6</v>
      </c>
      <c r="Z44">
        <f t="shared" si="2"/>
        <v>12</v>
      </c>
      <c r="AA44">
        <f t="shared" si="3"/>
        <v>104441</v>
      </c>
    </row>
    <row r="45" spans="1:27" ht="12.75">
      <c r="A45" s="78" t="str">
        <f t="shared" si="1"/>
        <v>22 120708</v>
      </c>
      <c r="B45" s="72" t="s">
        <v>93</v>
      </c>
      <c r="C45" s="73" t="s">
        <v>127</v>
      </c>
      <c r="D45" s="73">
        <v>4</v>
      </c>
      <c r="E45" s="76" t="s">
        <v>170</v>
      </c>
      <c r="F45" s="77" t="s">
        <v>250</v>
      </c>
      <c r="G45" s="73" t="s">
        <v>35</v>
      </c>
      <c r="H45" s="73" t="s">
        <v>40</v>
      </c>
      <c r="I45" s="73"/>
      <c r="J45" s="73"/>
      <c r="K45" s="73"/>
      <c r="L45" s="73" t="s">
        <v>37</v>
      </c>
      <c r="M45" s="74" t="s">
        <v>216</v>
      </c>
      <c r="N45" s="50">
        <v>129</v>
      </c>
      <c r="O45" s="50">
        <v>63</v>
      </c>
      <c r="P45" s="74" t="s">
        <v>42</v>
      </c>
      <c r="Q45" s="73">
        <v>794</v>
      </c>
      <c r="R45" s="73">
        <v>8</v>
      </c>
      <c r="S45" s="73">
        <v>99.2</v>
      </c>
      <c r="T45" s="73"/>
      <c r="U45" s="73"/>
      <c r="V45" s="73"/>
      <c r="W45" s="73">
        <v>794</v>
      </c>
      <c r="X45" s="73">
        <v>8</v>
      </c>
      <c r="Y45" s="75">
        <v>99.2</v>
      </c>
      <c r="Z45">
        <f t="shared" si="2"/>
        <v>22</v>
      </c>
      <c r="AA45">
        <f t="shared" si="3"/>
        <v>120708</v>
      </c>
    </row>
    <row r="46" spans="1:27" ht="12.75">
      <c r="A46" s="78" t="str">
        <f t="shared" si="1"/>
        <v>22 119902</v>
      </c>
      <c r="B46" s="72" t="s">
        <v>93</v>
      </c>
      <c r="C46" s="73" t="s">
        <v>127</v>
      </c>
      <c r="D46" s="73">
        <v>4</v>
      </c>
      <c r="E46" s="76" t="s">
        <v>170</v>
      </c>
      <c r="F46" s="77" t="s">
        <v>251</v>
      </c>
      <c r="G46" s="73" t="s">
        <v>35</v>
      </c>
      <c r="H46" s="73" t="s">
        <v>38</v>
      </c>
      <c r="I46" s="73"/>
      <c r="J46" s="73"/>
      <c r="K46" s="73"/>
      <c r="L46" s="73" t="s">
        <v>37</v>
      </c>
      <c r="M46" s="74" t="s">
        <v>252</v>
      </c>
      <c r="N46" s="50">
        <v>140</v>
      </c>
      <c r="O46" s="50">
        <v>56</v>
      </c>
      <c r="P46" s="74" t="s">
        <v>42</v>
      </c>
      <c r="Q46" s="73"/>
      <c r="R46" s="73"/>
      <c r="S46" s="73"/>
      <c r="T46" s="73"/>
      <c r="U46" s="73"/>
      <c r="V46" s="73"/>
      <c r="W46" s="73"/>
      <c r="X46" s="73"/>
      <c r="Y46" s="75"/>
      <c r="Z46">
        <f t="shared" si="2"/>
        <v>22</v>
      </c>
      <c r="AA46">
        <f t="shared" si="3"/>
        <v>119902</v>
      </c>
    </row>
    <row r="47" spans="1:27" ht="12.75">
      <c r="A47" s="78" t="str">
        <f t="shared" si="1"/>
        <v>22 119901</v>
      </c>
      <c r="B47" s="72" t="s">
        <v>93</v>
      </c>
      <c r="C47" s="73" t="s">
        <v>127</v>
      </c>
      <c r="D47" s="73">
        <v>4</v>
      </c>
      <c r="E47" s="76" t="s">
        <v>170</v>
      </c>
      <c r="F47" s="77" t="s">
        <v>253</v>
      </c>
      <c r="G47" s="73" t="s">
        <v>35</v>
      </c>
      <c r="H47" s="73" t="s">
        <v>179</v>
      </c>
      <c r="I47" s="73"/>
      <c r="J47" s="73"/>
      <c r="K47" s="73"/>
      <c r="L47" s="73" t="s">
        <v>37</v>
      </c>
      <c r="M47" s="74" t="s">
        <v>254</v>
      </c>
      <c r="N47" s="50">
        <v>120</v>
      </c>
      <c r="O47" s="50">
        <v>70</v>
      </c>
      <c r="P47" s="74" t="s">
        <v>42</v>
      </c>
      <c r="Q47" s="73"/>
      <c r="R47" s="73"/>
      <c r="S47" s="73"/>
      <c r="T47" s="73"/>
      <c r="U47" s="73"/>
      <c r="V47" s="73"/>
      <c r="W47" s="73"/>
      <c r="X47" s="73"/>
      <c r="Y47" s="75"/>
      <c r="Z47">
        <f>E47*1</f>
        <v>22</v>
      </c>
      <c r="AA47">
        <f>F47*1</f>
        <v>119901</v>
      </c>
    </row>
    <row r="48" spans="1:27" ht="12.75">
      <c r="A48" s="78" t="str">
        <f t="shared" si="1"/>
        <v>22 120141</v>
      </c>
      <c r="B48" s="72" t="s">
        <v>93</v>
      </c>
      <c r="C48" s="73" t="s">
        <v>130</v>
      </c>
      <c r="D48" s="73">
        <v>4</v>
      </c>
      <c r="E48" s="76" t="s">
        <v>170</v>
      </c>
      <c r="F48" s="77" t="s">
        <v>255</v>
      </c>
      <c r="G48" s="73" t="s">
        <v>35</v>
      </c>
      <c r="H48" s="73" t="s">
        <v>41</v>
      </c>
      <c r="I48" s="73" t="s">
        <v>19</v>
      </c>
      <c r="J48" s="73" t="s">
        <v>278</v>
      </c>
      <c r="K48" s="73"/>
      <c r="L48" s="73" t="s">
        <v>37</v>
      </c>
      <c r="M48" s="74" t="s">
        <v>194</v>
      </c>
      <c r="N48" s="50">
        <v>89</v>
      </c>
      <c r="O48" s="50">
        <v>80</v>
      </c>
      <c r="P48" s="74" t="s">
        <v>56</v>
      </c>
      <c r="Q48" s="73">
        <v>2149</v>
      </c>
      <c r="R48" s="73">
        <v>24</v>
      </c>
      <c r="S48" s="73">
        <v>89.5</v>
      </c>
      <c r="T48" s="73"/>
      <c r="U48" s="73"/>
      <c r="V48" s="73"/>
      <c r="W48" s="73">
        <v>2149</v>
      </c>
      <c r="X48" s="73">
        <v>24</v>
      </c>
      <c r="Y48" s="75">
        <v>89.5</v>
      </c>
      <c r="Z48">
        <f>E48*1</f>
        <v>22</v>
      </c>
      <c r="AA48">
        <f>F48*1</f>
        <v>120141</v>
      </c>
    </row>
    <row r="49" spans="1:27" ht="12.75">
      <c r="A49" s="78" t="str">
        <f t="shared" si="1"/>
        <v>12 103039</v>
      </c>
      <c r="B49" s="72" t="s">
        <v>93</v>
      </c>
      <c r="C49" s="73" t="s">
        <v>124</v>
      </c>
      <c r="D49" s="73">
        <v>4</v>
      </c>
      <c r="E49" s="76" t="s">
        <v>135</v>
      </c>
      <c r="F49" s="77" t="s">
        <v>154</v>
      </c>
      <c r="G49" s="73" t="s">
        <v>35</v>
      </c>
      <c r="H49" s="73" t="s">
        <v>83</v>
      </c>
      <c r="I49" s="73"/>
      <c r="J49" s="73"/>
      <c r="K49" s="73"/>
      <c r="L49" s="73" t="s">
        <v>37</v>
      </c>
      <c r="M49" s="74" t="s">
        <v>59</v>
      </c>
      <c r="N49" s="50">
        <v>205</v>
      </c>
      <c r="O49" s="50">
        <v>10</v>
      </c>
      <c r="P49" s="74" t="s">
        <v>58</v>
      </c>
      <c r="Q49" s="73">
        <v>44551</v>
      </c>
      <c r="R49" s="73">
        <v>217</v>
      </c>
      <c r="S49" s="73">
        <v>205.3</v>
      </c>
      <c r="T49" s="73"/>
      <c r="U49" s="73"/>
      <c r="V49" s="73"/>
      <c r="W49" s="73">
        <v>44551</v>
      </c>
      <c r="X49" s="73">
        <v>217</v>
      </c>
      <c r="Y49" s="75">
        <v>205.3</v>
      </c>
      <c r="Z49">
        <f t="shared" si="2"/>
        <v>12</v>
      </c>
      <c r="AA49">
        <f t="shared" si="3"/>
        <v>103039</v>
      </c>
    </row>
    <row r="50" spans="1:27" ht="12.75">
      <c r="A50" s="78" t="str">
        <f t="shared" si="1"/>
        <v>22 119634</v>
      </c>
      <c r="B50" s="72" t="s">
        <v>93</v>
      </c>
      <c r="C50" s="73" t="s">
        <v>124</v>
      </c>
      <c r="D50" s="73">
        <v>477</v>
      </c>
      <c r="E50" s="76" t="s">
        <v>170</v>
      </c>
      <c r="F50" s="77" t="s">
        <v>188</v>
      </c>
      <c r="G50" s="73" t="s">
        <v>35</v>
      </c>
      <c r="H50" s="73" t="s">
        <v>83</v>
      </c>
      <c r="I50" s="73" t="s">
        <v>19</v>
      </c>
      <c r="J50" s="73" t="s">
        <v>278</v>
      </c>
      <c r="K50" s="73"/>
      <c r="L50" s="73" t="s">
        <v>37</v>
      </c>
      <c r="M50" s="74" t="s">
        <v>181</v>
      </c>
      <c r="N50" s="50">
        <v>136</v>
      </c>
      <c r="O50" s="50">
        <v>58</v>
      </c>
      <c r="P50" s="74" t="s">
        <v>111</v>
      </c>
      <c r="Q50" s="73">
        <v>1930</v>
      </c>
      <c r="R50" s="73">
        <v>15</v>
      </c>
      <c r="S50" s="73">
        <v>128.6</v>
      </c>
      <c r="T50" s="73"/>
      <c r="U50" s="73"/>
      <c r="V50" s="73"/>
      <c r="W50" s="73">
        <v>1930</v>
      </c>
      <c r="X50" s="73">
        <v>15</v>
      </c>
      <c r="Y50" s="75">
        <v>128.6</v>
      </c>
      <c r="Z50">
        <f>E50*1</f>
        <v>22</v>
      </c>
      <c r="AA50">
        <f>F50*1</f>
        <v>119634</v>
      </c>
    </row>
    <row r="51" spans="1:27" ht="12.75">
      <c r="A51" s="78" t="str">
        <f t="shared" si="1"/>
        <v>22 120479</v>
      </c>
      <c r="B51" s="72" t="s">
        <v>93</v>
      </c>
      <c r="C51" s="73" t="s">
        <v>130</v>
      </c>
      <c r="D51" s="73">
        <v>621</v>
      </c>
      <c r="E51" s="76" t="s">
        <v>170</v>
      </c>
      <c r="F51" s="77" t="s">
        <v>256</v>
      </c>
      <c r="G51" s="73" t="s">
        <v>35</v>
      </c>
      <c r="H51" s="73" t="s">
        <v>83</v>
      </c>
      <c r="I51" s="73" t="s">
        <v>19</v>
      </c>
      <c r="J51" s="73" t="s">
        <v>278</v>
      </c>
      <c r="K51" s="73"/>
      <c r="L51" s="73" t="s">
        <v>37</v>
      </c>
      <c r="M51" s="74" t="s">
        <v>257</v>
      </c>
      <c r="N51" s="50">
        <v>150</v>
      </c>
      <c r="O51" s="50">
        <v>49</v>
      </c>
      <c r="P51" s="74" t="s">
        <v>97</v>
      </c>
      <c r="Q51" s="73"/>
      <c r="R51" s="73"/>
      <c r="S51" s="73"/>
      <c r="T51" s="73"/>
      <c r="U51" s="73"/>
      <c r="V51" s="73"/>
      <c r="W51" s="73"/>
      <c r="X51" s="73"/>
      <c r="Y51" s="75"/>
      <c r="Z51">
        <f t="shared" si="2"/>
        <v>22</v>
      </c>
      <c r="AA51">
        <f t="shared" si="3"/>
        <v>120479</v>
      </c>
    </row>
    <row r="52" spans="1:27" ht="12.75">
      <c r="A52" s="78" t="str">
        <f t="shared" si="1"/>
        <v>15 107724</v>
      </c>
      <c r="B52" s="72" t="s">
        <v>93</v>
      </c>
      <c r="C52" s="73" t="s">
        <v>124</v>
      </c>
      <c r="D52" s="73">
        <v>475</v>
      </c>
      <c r="E52" s="76" t="s">
        <v>145</v>
      </c>
      <c r="F52" s="77" t="s">
        <v>155</v>
      </c>
      <c r="G52" s="73" t="s">
        <v>37</v>
      </c>
      <c r="H52" s="73" t="s">
        <v>83</v>
      </c>
      <c r="I52" s="73"/>
      <c r="J52" s="73" t="s">
        <v>278</v>
      </c>
      <c r="K52" s="73"/>
      <c r="L52" s="73" t="s">
        <v>37</v>
      </c>
      <c r="M52" s="74" t="s">
        <v>80</v>
      </c>
      <c r="N52" s="50">
        <v>144</v>
      </c>
      <c r="O52" s="50">
        <v>53</v>
      </c>
      <c r="P52" s="74" t="s">
        <v>39</v>
      </c>
      <c r="Q52" s="73">
        <v>8096</v>
      </c>
      <c r="R52" s="73">
        <v>56</v>
      </c>
      <c r="S52" s="73">
        <v>144.5</v>
      </c>
      <c r="T52" s="73"/>
      <c r="U52" s="73"/>
      <c r="V52" s="73"/>
      <c r="W52" s="73">
        <v>8096</v>
      </c>
      <c r="X52" s="73">
        <v>56</v>
      </c>
      <c r="Y52" s="75">
        <v>144.5</v>
      </c>
      <c r="Z52">
        <f t="shared" si="2"/>
        <v>15</v>
      </c>
      <c r="AA52">
        <f t="shared" si="3"/>
        <v>107724</v>
      </c>
    </row>
    <row r="53" spans="1:27" ht="12.75">
      <c r="A53" s="78" t="str">
        <f t="shared" si="1"/>
        <v>17 111667</v>
      </c>
      <c r="B53" s="72" t="s">
        <v>93</v>
      </c>
      <c r="C53" s="73" t="s">
        <v>124</v>
      </c>
      <c r="D53" s="73">
        <v>475</v>
      </c>
      <c r="E53" s="76" t="s">
        <v>150</v>
      </c>
      <c r="F53" s="77" t="s">
        <v>156</v>
      </c>
      <c r="G53" s="73" t="s">
        <v>35</v>
      </c>
      <c r="H53" s="73" t="s">
        <v>41</v>
      </c>
      <c r="I53" s="73"/>
      <c r="J53" s="73" t="s">
        <v>278</v>
      </c>
      <c r="K53" s="73"/>
      <c r="L53" s="73" t="s">
        <v>20</v>
      </c>
      <c r="M53" s="74" t="s">
        <v>91</v>
      </c>
      <c r="N53" s="50">
        <v>146</v>
      </c>
      <c r="O53" s="50">
        <v>51</v>
      </c>
      <c r="P53" s="74" t="s">
        <v>39</v>
      </c>
      <c r="Q53" s="73">
        <v>7027</v>
      </c>
      <c r="R53" s="73">
        <v>48</v>
      </c>
      <c r="S53" s="73">
        <v>146.3</v>
      </c>
      <c r="T53" s="73"/>
      <c r="U53" s="73"/>
      <c r="V53" s="73"/>
      <c r="W53" s="73">
        <v>7027</v>
      </c>
      <c r="X53" s="73">
        <v>48</v>
      </c>
      <c r="Y53" s="75">
        <v>146.3</v>
      </c>
      <c r="Z53">
        <f t="shared" si="2"/>
        <v>17</v>
      </c>
      <c r="AA53">
        <f t="shared" si="3"/>
        <v>111667</v>
      </c>
    </row>
    <row r="54" spans="1:27" ht="12.75">
      <c r="A54" s="78" t="str">
        <f t="shared" si="1"/>
        <v>23 122275</v>
      </c>
      <c r="B54" s="148" t="s">
        <v>93</v>
      </c>
      <c r="C54" s="116">
        <v>50</v>
      </c>
      <c r="D54" s="116">
        <v>475</v>
      </c>
      <c r="E54" s="149" t="s">
        <v>279</v>
      </c>
      <c r="F54" s="150" t="s">
        <v>334</v>
      </c>
      <c r="G54" s="116" t="s">
        <v>35</v>
      </c>
      <c r="H54" s="116" t="s">
        <v>40</v>
      </c>
      <c r="I54" s="116" t="s">
        <v>19</v>
      </c>
      <c r="J54" s="116"/>
      <c r="K54" s="116"/>
      <c r="L54" s="116" t="s">
        <v>37</v>
      </c>
      <c r="M54" s="151" t="s">
        <v>335</v>
      </c>
      <c r="N54" s="152"/>
      <c r="O54" s="152"/>
      <c r="P54" s="151" t="s">
        <v>39</v>
      </c>
      <c r="Q54" s="73"/>
      <c r="R54" s="73"/>
      <c r="S54" s="73"/>
      <c r="T54" s="73"/>
      <c r="U54" s="73"/>
      <c r="V54" s="73"/>
      <c r="W54" s="73"/>
      <c r="X54" s="73"/>
      <c r="Y54" s="75"/>
      <c r="Z54">
        <f>E54*1</f>
        <v>23</v>
      </c>
      <c r="AA54">
        <f>F54*1</f>
        <v>122275</v>
      </c>
    </row>
    <row r="55" spans="1:27" ht="12.75">
      <c r="A55" s="78" t="str">
        <f t="shared" si="1"/>
        <v>17 111771</v>
      </c>
      <c r="B55" s="72" t="s">
        <v>93</v>
      </c>
      <c r="C55" s="73" t="s">
        <v>124</v>
      </c>
      <c r="D55" s="73">
        <v>475</v>
      </c>
      <c r="E55" s="76" t="s">
        <v>150</v>
      </c>
      <c r="F55" s="77" t="s">
        <v>157</v>
      </c>
      <c r="G55" s="73" t="s">
        <v>35</v>
      </c>
      <c r="H55" s="73" t="s">
        <v>41</v>
      </c>
      <c r="I55" s="73"/>
      <c r="J55" s="73" t="s">
        <v>278</v>
      </c>
      <c r="K55" s="73"/>
      <c r="L55" s="73" t="s">
        <v>20</v>
      </c>
      <c r="M55" s="74" t="s">
        <v>92</v>
      </c>
      <c r="N55" s="50">
        <v>140</v>
      </c>
      <c r="O55" s="50">
        <v>56</v>
      </c>
      <c r="P55" s="74" t="s">
        <v>39</v>
      </c>
      <c r="Q55" s="73">
        <v>5639</v>
      </c>
      <c r="R55" s="73">
        <v>40</v>
      </c>
      <c r="S55" s="73">
        <v>140.9</v>
      </c>
      <c r="T55" s="73"/>
      <c r="U55" s="73"/>
      <c r="V55" s="73"/>
      <c r="W55" s="73">
        <v>5639</v>
      </c>
      <c r="X55" s="73">
        <v>40</v>
      </c>
      <c r="Y55" s="75">
        <v>140.9</v>
      </c>
      <c r="Z55">
        <f t="shared" si="2"/>
        <v>17</v>
      </c>
      <c r="AA55">
        <f t="shared" si="3"/>
        <v>111771</v>
      </c>
    </row>
    <row r="56" spans="1:27" ht="12.75">
      <c r="A56" s="78" t="str">
        <f t="shared" si="1"/>
        <v>19 115507</v>
      </c>
      <c r="B56" s="72" t="s">
        <v>93</v>
      </c>
      <c r="C56" s="73" t="s">
        <v>124</v>
      </c>
      <c r="D56" s="73">
        <v>475</v>
      </c>
      <c r="E56" s="76" t="s">
        <v>125</v>
      </c>
      <c r="F56" s="77" t="s">
        <v>158</v>
      </c>
      <c r="G56" s="73" t="s">
        <v>35</v>
      </c>
      <c r="H56" s="73" t="s">
        <v>40</v>
      </c>
      <c r="I56" s="73"/>
      <c r="J56" s="73" t="s">
        <v>278</v>
      </c>
      <c r="K56" s="73"/>
      <c r="L56" s="73" t="s">
        <v>20</v>
      </c>
      <c r="M56" s="74" t="s">
        <v>118</v>
      </c>
      <c r="N56" s="50">
        <v>141</v>
      </c>
      <c r="O56" s="50">
        <v>55</v>
      </c>
      <c r="P56" s="74" t="s">
        <v>39</v>
      </c>
      <c r="Q56" s="73">
        <v>7930</v>
      </c>
      <c r="R56" s="73">
        <v>56</v>
      </c>
      <c r="S56" s="73">
        <v>141.6</v>
      </c>
      <c r="T56" s="73"/>
      <c r="U56" s="73"/>
      <c r="V56" s="73"/>
      <c r="W56" s="73">
        <v>7930</v>
      </c>
      <c r="X56" s="73">
        <v>56</v>
      </c>
      <c r="Y56" s="75">
        <v>141.6</v>
      </c>
      <c r="Z56">
        <f t="shared" si="2"/>
        <v>19</v>
      </c>
      <c r="AA56">
        <f t="shared" si="3"/>
        <v>115507</v>
      </c>
    </row>
    <row r="57" spans="1:27" ht="12.75">
      <c r="A57" s="78" t="str">
        <f t="shared" si="1"/>
        <v>22 120017</v>
      </c>
      <c r="B57" s="72" t="s">
        <v>93</v>
      </c>
      <c r="C57" s="73" t="s">
        <v>130</v>
      </c>
      <c r="D57" s="73">
        <v>4</v>
      </c>
      <c r="E57" s="76" t="s">
        <v>170</v>
      </c>
      <c r="F57" s="77" t="s">
        <v>258</v>
      </c>
      <c r="G57" s="73" t="s">
        <v>37</v>
      </c>
      <c r="H57" s="73" t="s">
        <v>40</v>
      </c>
      <c r="I57" s="73" t="s">
        <v>19</v>
      </c>
      <c r="J57" s="73" t="s">
        <v>278</v>
      </c>
      <c r="K57" s="73"/>
      <c r="L57" s="73" t="s">
        <v>37</v>
      </c>
      <c r="M57" s="74" t="s">
        <v>259</v>
      </c>
      <c r="N57" s="50">
        <v>125</v>
      </c>
      <c r="O57" s="50">
        <v>66</v>
      </c>
      <c r="P57" s="74" t="s">
        <v>56</v>
      </c>
      <c r="Q57" s="73"/>
      <c r="R57" s="73"/>
      <c r="S57" s="73"/>
      <c r="T57" s="73"/>
      <c r="U57" s="73"/>
      <c r="V57" s="73"/>
      <c r="W57" s="73"/>
      <c r="X57" s="73"/>
      <c r="Y57" s="75"/>
      <c r="Z57">
        <f>E57*1</f>
        <v>22</v>
      </c>
      <c r="AA57">
        <f>F57*1</f>
        <v>120017</v>
      </c>
    </row>
    <row r="58" spans="1:27" ht="12.75">
      <c r="A58" s="78" t="str">
        <f t="shared" si="1"/>
        <v>23 121067</v>
      </c>
      <c r="B58" s="72" t="s">
        <v>93</v>
      </c>
      <c r="C58" s="73" t="s">
        <v>130</v>
      </c>
      <c r="D58" s="73">
        <v>5</v>
      </c>
      <c r="E58" s="76" t="s">
        <v>279</v>
      </c>
      <c r="F58" s="77" t="s">
        <v>282</v>
      </c>
      <c r="G58" s="73" t="s">
        <v>37</v>
      </c>
      <c r="H58" s="73" t="s">
        <v>41</v>
      </c>
      <c r="I58" s="73" t="s">
        <v>19</v>
      </c>
      <c r="J58" s="73"/>
      <c r="K58" s="73"/>
      <c r="L58" s="73" t="s">
        <v>37</v>
      </c>
      <c r="M58" s="74" t="s">
        <v>283</v>
      </c>
      <c r="N58" s="50">
        <v>135</v>
      </c>
      <c r="O58" s="50">
        <v>59</v>
      </c>
      <c r="P58" s="74" t="s">
        <v>107</v>
      </c>
      <c r="Q58" s="73"/>
      <c r="R58" s="73"/>
      <c r="S58" s="73"/>
      <c r="T58" s="73"/>
      <c r="U58" s="73"/>
      <c r="V58" s="73"/>
      <c r="W58" s="73"/>
      <c r="X58" s="73"/>
      <c r="Y58" s="75"/>
      <c r="Z58">
        <f t="shared" si="2"/>
        <v>23</v>
      </c>
      <c r="AA58">
        <f t="shared" si="3"/>
        <v>121067</v>
      </c>
    </row>
    <row r="59" spans="1:27" ht="12.75">
      <c r="A59" s="78" t="str">
        <f t="shared" si="1"/>
        <v>23 121066</v>
      </c>
      <c r="B59" s="72" t="s">
        <v>93</v>
      </c>
      <c r="C59" s="73" t="s">
        <v>130</v>
      </c>
      <c r="D59" s="73">
        <v>5</v>
      </c>
      <c r="E59" s="76" t="s">
        <v>279</v>
      </c>
      <c r="F59" s="77" t="s">
        <v>284</v>
      </c>
      <c r="G59" s="73" t="s">
        <v>37</v>
      </c>
      <c r="H59" s="73" t="s">
        <v>40</v>
      </c>
      <c r="I59" s="73" t="s">
        <v>19</v>
      </c>
      <c r="J59" s="73"/>
      <c r="K59" s="73"/>
      <c r="L59" s="73" t="s">
        <v>37</v>
      </c>
      <c r="M59" s="74" t="s">
        <v>285</v>
      </c>
      <c r="N59" s="50">
        <v>135</v>
      </c>
      <c r="O59" s="50">
        <v>59</v>
      </c>
      <c r="P59" s="74" t="s">
        <v>107</v>
      </c>
      <c r="Q59" s="73"/>
      <c r="R59" s="73"/>
      <c r="S59" s="73"/>
      <c r="T59" s="73"/>
      <c r="U59" s="73"/>
      <c r="V59" s="73"/>
      <c r="W59" s="73"/>
      <c r="X59" s="73"/>
      <c r="Y59" s="75"/>
      <c r="Z59">
        <f t="shared" si="2"/>
        <v>23</v>
      </c>
      <c r="AA59">
        <f t="shared" si="3"/>
        <v>121066</v>
      </c>
    </row>
    <row r="60" spans="1:27" ht="12.75">
      <c r="A60" s="78" t="str">
        <f t="shared" si="1"/>
        <v>23 121420</v>
      </c>
      <c r="B60" s="148" t="s">
        <v>93</v>
      </c>
      <c r="C60" s="116">
        <v>14</v>
      </c>
      <c r="D60" s="116">
        <v>4</v>
      </c>
      <c r="E60" s="149">
        <v>23</v>
      </c>
      <c r="F60" s="150">
        <v>121420</v>
      </c>
      <c r="G60" s="116" t="s">
        <v>35</v>
      </c>
      <c r="H60" s="116" t="s">
        <v>83</v>
      </c>
      <c r="I60" s="116" t="s">
        <v>19</v>
      </c>
      <c r="J60" s="116"/>
      <c r="K60" s="116"/>
      <c r="L60" s="116" t="s">
        <v>37</v>
      </c>
      <c r="M60" s="151" t="s">
        <v>308</v>
      </c>
      <c r="N60" s="152"/>
      <c r="O60" s="152"/>
      <c r="P60" s="151" t="s">
        <v>56</v>
      </c>
      <c r="Q60" s="73"/>
      <c r="R60" s="73"/>
      <c r="S60" s="73"/>
      <c r="T60" s="73"/>
      <c r="U60" s="73"/>
      <c r="V60" s="73"/>
      <c r="W60" s="73"/>
      <c r="X60" s="73"/>
      <c r="Y60" s="75"/>
      <c r="Z60">
        <f>E60*1</f>
        <v>23</v>
      </c>
      <c r="AA60">
        <f>F60*1</f>
        <v>121420</v>
      </c>
    </row>
    <row r="61" spans="1:27" ht="12.75">
      <c r="A61" s="78" t="str">
        <f t="shared" si="1"/>
        <v>19 115558</v>
      </c>
      <c r="B61" s="72" t="s">
        <v>93</v>
      </c>
      <c r="C61" s="73" t="s">
        <v>124</v>
      </c>
      <c r="D61" s="73">
        <v>477</v>
      </c>
      <c r="E61" s="76" t="s">
        <v>125</v>
      </c>
      <c r="F61" s="77" t="s">
        <v>159</v>
      </c>
      <c r="G61" s="73" t="s">
        <v>35</v>
      </c>
      <c r="H61" s="73" t="s">
        <v>41</v>
      </c>
      <c r="I61" s="73"/>
      <c r="J61" s="73" t="s">
        <v>278</v>
      </c>
      <c r="K61" s="73"/>
      <c r="L61" s="73" t="s">
        <v>37</v>
      </c>
      <c r="M61" s="74" t="s">
        <v>119</v>
      </c>
      <c r="N61" s="50">
        <v>163</v>
      </c>
      <c r="O61" s="50">
        <v>39</v>
      </c>
      <c r="P61" s="74" t="s">
        <v>111</v>
      </c>
      <c r="Q61" s="73">
        <v>3604</v>
      </c>
      <c r="R61" s="73">
        <v>22</v>
      </c>
      <c r="S61" s="73">
        <v>163.8</v>
      </c>
      <c r="T61" s="73"/>
      <c r="U61" s="73"/>
      <c r="V61" s="73"/>
      <c r="W61" s="73">
        <v>3604</v>
      </c>
      <c r="X61" s="73">
        <v>22</v>
      </c>
      <c r="Y61" s="75">
        <v>163.8</v>
      </c>
      <c r="Z61">
        <f>E61*1</f>
        <v>19</v>
      </c>
      <c r="AA61">
        <f>F61*1</f>
        <v>115558</v>
      </c>
    </row>
    <row r="62" spans="1:27" ht="12.75">
      <c r="A62" s="78" t="str">
        <f t="shared" si="1"/>
        <v>22 120161</v>
      </c>
      <c r="B62" s="72" t="s">
        <v>93</v>
      </c>
      <c r="C62" s="73" t="s">
        <v>124</v>
      </c>
      <c r="D62" s="73">
        <v>475</v>
      </c>
      <c r="E62" s="76" t="s">
        <v>170</v>
      </c>
      <c r="F62" s="77" t="s">
        <v>260</v>
      </c>
      <c r="G62" s="73" t="s">
        <v>35</v>
      </c>
      <c r="H62" s="73" t="s">
        <v>38</v>
      </c>
      <c r="I62" s="73" t="s">
        <v>19</v>
      </c>
      <c r="J62" s="73" t="s">
        <v>278</v>
      </c>
      <c r="K62" s="73"/>
      <c r="L62" s="73" t="s">
        <v>37</v>
      </c>
      <c r="M62" s="74" t="s">
        <v>261</v>
      </c>
      <c r="N62" s="50">
        <v>120</v>
      </c>
      <c r="O62" s="50">
        <v>70</v>
      </c>
      <c r="P62" s="74" t="s">
        <v>39</v>
      </c>
      <c r="Q62" s="73"/>
      <c r="R62" s="73"/>
      <c r="S62" s="73"/>
      <c r="T62" s="73"/>
      <c r="U62" s="73"/>
      <c r="V62" s="73"/>
      <c r="W62" s="73"/>
      <c r="X62" s="73"/>
      <c r="Y62" s="75"/>
      <c r="Z62" s="69">
        <f t="shared" si="2"/>
        <v>22</v>
      </c>
      <c r="AA62" s="69">
        <f t="shared" si="3"/>
        <v>120161</v>
      </c>
    </row>
    <row r="63" spans="1:27" ht="12.75">
      <c r="A63" s="78" t="str">
        <f t="shared" si="1"/>
        <v>22 120572</v>
      </c>
      <c r="B63" s="72" t="s">
        <v>93</v>
      </c>
      <c r="C63" s="73" t="s">
        <v>124</v>
      </c>
      <c r="D63" s="73">
        <v>477</v>
      </c>
      <c r="E63" s="76" t="s">
        <v>170</v>
      </c>
      <c r="F63" s="77" t="s">
        <v>262</v>
      </c>
      <c r="G63" s="73" t="s">
        <v>37</v>
      </c>
      <c r="H63" s="73" t="s">
        <v>40</v>
      </c>
      <c r="I63" s="73"/>
      <c r="J63" s="73"/>
      <c r="K63" s="73"/>
      <c r="L63" s="73" t="s">
        <v>37</v>
      </c>
      <c r="M63" s="74" t="s">
        <v>215</v>
      </c>
      <c r="N63" s="50">
        <v>119</v>
      </c>
      <c r="O63" s="50">
        <v>70</v>
      </c>
      <c r="P63" s="74" t="s">
        <v>111</v>
      </c>
      <c r="Q63" s="73">
        <v>469</v>
      </c>
      <c r="R63" s="73">
        <v>6</v>
      </c>
      <c r="S63" s="73">
        <v>78.1</v>
      </c>
      <c r="T63" s="73"/>
      <c r="U63" s="73"/>
      <c r="V63" s="73"/>
      <c r="W63" s="73">
        <v>469</v>
      </c>
      <c r="X63" s="73">
        <v>6</v>
      </c>
      <c r="Y63" s="75">
        <v>78.1</v>
      </c>
      <c r="Z63">
        <f t="shared" si="2"/>
        <v>22</v>
      </c>
      <c r="AA63">
        <f t="shared" si="3"/>
        <v>120572</v>
      </c>
    </row>
    <row r="64" spans="1:27" ht="12.75">
      <c r="A64" s="78" t="str">
        <f t="shared" si="1"/>
        <v>13 105142</v>
      </c>
      <c r="B64" s="72" t="s">
        <v>93</v>
      </c>
      <c r="C64" s="73" t="s">
        <v>127</v>
      </c>
      <c r="D64" s="73">
        <v>2</v>
      </c>
      <c r="E64" s="76" t="s">
        <v>128</v>
      </c>
      <c r="F64" s="77" t="s">
        <v>160</v>
      </c>
      <c r="G64" s="73" t="s">
        <v>35</v>
      </c>
      <c r="H64" s="73" t="s">
        <v>83</v>
      </c>
      <c r="I64" s="73"/>
      <c r="J64" s="73" t="s">
        <v>278</v>
      </c>
      <c r="K64" s="73"/>
      <c r="L64" s="73" t="s">
        <v>37</v>
      </c>
      <c r="M64" s="74" t="s">
        <v>77</v>
      </c>
      <c r="N64" s="50">
        <v>182</v>
      </c>
      <c r="O64" s="50">
        <v>26</v>
      </c>
      <c r="P64" s="74" t="s">
        <v>36</v>
      </c>
      <c r="Q64" s="73">
        <v>12377</v>
      </c>
      <c r="R64" s="73">
        <v>68</v>
      </c>
      <c r="S64" s="73">
        <v>182</v>
      </c>
      <c r="T64" s="73"/>
      <c r="U64" s="73"/>
      <c r="V64" s="73"/>
      <c r="W64" s="73">
        <v>12377</v>
      </c>
      <c r="X64" s="73">
        <v>68</v>
      </c>
      <c r="Y64" s="75">
        <v>182</v>
      </c>
      <c r="Z64">
        <f t="shared" si="2"/>
        <v>13</v>
      </c>
      <c r="AA64">
        <f t="shared" si="3"/>
        <v>105142</v>
      </c>
    </row>
    <row r="65" spans="1:27" ht="12.75">
      <c r="A65" s="78" t="str">
        <f t="shared" si="1"/>
        <v>22 120084</v>
      </c>
      <c r="B65" s="72" t="s">
        <v>93</v>
      </c>
      <c r="C65" s="73" t="s">
        <v>130</v>
      </c>
      <c r="D65" s="73">
        <v>621</v>
      </c>
      <c r="E65" s="76" t="s">
        <v>170</v>
      </c>
      <c r="F65" s="77" t="s">
        <v>263</v>
      </c>
      <c r="G65" s="73" t="s">
        <v>35</v>
      </c>
      <c r="H65" s="73" t="s">
        <v>83</v>
      </c>
      <c r="I65" s="73"/>
      <c r="J65" s="73"/>
      <c r="K65" s="73"/>
      <c r="L65" s="73" t="s">
        <v>37</v>
      </c>
      <c r="M65" s="74" t="s">
        <v>264</v>
      </c>
      <c r="N65" s="50">
        <v>146</v>
      </c>
      <c r="O65" s="50">
        <v>51</v>
      </c>
      <c r="P65" s="74" t="s">
        <v>97</v>
      </c>
      <c r="Q65" s="73">
        <v>3127</v>
      </c>
      <c r="R65" s="73">
        <v>21</v>
      </c>
      <c r="S65" s="73">
        <v>148.9</v>
      </c>
      <c r="T65" s="73">
        <v>4356</v>
      </c>
      <c r="U65" s="73">
        <v>30</v>
      </c>
      <c r="V65" s="73">
        <v>145.2</v>
      </c>
      <c r="W65" s="73">
        <v>7483</v>
      </c>
      <c r="X65" s="73">
        <v>51</v>
      </c>
      <c r="Y65" s="75">
        <v>146.7</v>
      </c>
      <c r="Z65">
        <f>E65*1</f>
        <v>22</v>
      </c>
      <c r="AA65">
        <f>F65*1</f>
        <v>120084</v>
      </c>
    </row>
    <row r="66" spans="1:27" ht="12.75">
      <c r="A66" s="78" t="str">
        <f t="shared" si="1"/>
        <v>19 115940</v>
      </c>
      <c r="B66" s="148" t="s">
        <v>93</v>
      </c>
      <c r="C66" s="116">
        <v>61</v>
      </c>
      <c r="D66" s="116">
        <v>4</v>
      </c>
      <c r="E66" s="149">
        <v>19</v>
      </c>
      <c r="F66" s="150">
        <v>115940</v>
      </c>
      <c r="G66" s="116" t="s">
        <v>35</v>
      </c>
      <c r="H66" s="116" t="s">
        <v>40</v>
      </c>
      <c r="I66" s="116"/>
      <c r="J66" s="116"/>
      <c r="K66" s="116"/>
      <c r="L66" s="116" t="s">
        <v>37</v>
      </c>
      <c r="M66" s="151" t="s">
        <v>298</v>
      </c>
      <c r="N66" s="152"/>
      <c r="O66" s="152"/>
      <c r="P66" s="151" t="s">
        <v>42</v>
      </c>
      <c r="Q66" s="73"/>
      <c r="R66" s="73"/>
      <c r="S66" s="73"/>
      <c r="T66" s="73"/>
      <c r="U66" s="73"/>
      <c r="V66" s="73"/>
      <c r="W66" s="73"/>
      <c r="X66" s="73"/>
      <c r="Y66" s="75"/>
      <c r="Z66">
        <f>E66*1</f>
        <v>19</v>
      </c>
      <c r="AA66">
        <f>F66*1</f>
        <v>115940</v>
      </c>
    </row>
    <row r="67" spans="1:27" ht="12.75">
      <c r="A67" s="78" t="str">
        <f t="shared" si="1"/>
        <v>19 115939</v>
      </c>
      <c r="B67" s="72" t="s">
        <v>93</v>
      </c>
      <c r="C67" s="73" t="s">
        <v>127</v>
      </c>
      <c r="D67" s="73">
        <v>4</v>
      </c>
      <c r="E67" s="76" t="s">
        <v>125</v>
      </c>
      <c r="F67" s="77" t="s">
        <v>161</v>
      </c>
      <c r="G67" s="73" t="s">
        <v>35</v>
      </c>
      <c r="H67" s="73" t="s">
        <v>83</v>
      </c>
      <c r="I67" s="73"/>
      <c r="J67" s="73" t="s">
        <v>278</v>
      </c>
      <c r="K67" s="73"/>
      <c r="L67" s="73" t="s">
        <v>37</v>
      </c>
      <c r="M67" s="74" t="s">
        <v>120</v>
      </c>
      <c r="N67" s="50">
        <v>141</v>
      </c>
      <c r="O67" s="50">
        <v>55</v>
      </c>
      <c r="P67" s="74" t="s">
        <v>42</v>
      </c>
      <c r="Q67" s="73">
        <v>9653</v>
      </c>
      <c r="R67" s="73">
        <v>68</v>
      </c>
      <c r="S67" s="73">
        <v>141.9</v>
      </c>
      <c r="T67" s="73">
        <v>6800</v>
      </c>
      <c r="U67" s="73">
        <v>47</v>
      </c>
      <c r="V67" s="73">
        <v>144.6</v>
      </c>
      <c r="W67" s="73">
        <v>16453</v>
      </c>
      <c r="X67" s="73">
        <v>115</v>
      </c>
      <c r="Y67" s="75">
        <v>143</v>
      </c>
      <c r="Z67">
        <f t="shared" si="2"/>
        <v>19</v>
      </c>
      <c r="AA67">
        <f t="shared" si="3"/>
        <v>115939</v>
      </c>
    </row>
    <row r="68" spans="1:27" ht="12.75">
      <c r="A68" s="78" t="str">
        <f t="shared" si="1"/>
        <v>20 117660</v>
      </c>
      <c r="B68" s="72" t="s">
        <v>93</v>
      </c>
      <c r="C68" s="73" t="s">
        <v>124</v>
      </c>
      <c r="D68" s="73">
        <v>475</v>
      </c>
      <c r="E68" s="76" t="s">
        <v>132</v>
      </c>
      <c r="F68" s="77" t="s">
        <v>162</v>
      </c>
      <c r="G68" s="73" t="s">
        <v>37</v>
      </c>
      <c r="H68" s="73" t="s">
        <v>40</v>
      </c>
      <c r="I68" s="73"/>
      <c r="J68" s="73" t="s">
        <v>278</v>
      </c>
      <c r="K68" s="73"/>
      <c r="L68" s="73" t="s">
        <v>37</v>
      </c>
      <c r="M68" s="74" t="s">
        <v>121</v>
      </c>
      <c r="N68" s="50">
        <v>102</v>
      </c>
      <c r="O68" s="50">
        <v>80</v>
      </c>
      <c r="P68" s="74" t="s">
        <v>39</v>
      </c>
      <c r="Q68" s="73">
        <v>3294</v>
      </c>
      <c r="R68" s="73">
        <v>32</v>
      </c>
      <c r="S68" s="73">
        <v>102.9</v>
      </c>
      <c r="T68" s="73"/>
      <c r="U68" s="73"/>
      <c r="V68" s="73"/>
      <c r="W68" s="73">
        <v>3294</v>
      </c>
      <c r="X68" s="73">
        <v>32</v>
      </c>
      <c r="Y68" s="75">
        <v>102.9</v>
      </c>
      <c r="Z68">
        <f t="shared" si="2"/>
        <v>20</v>
      </c>
      <c r="AA68">
        <f t="shared" si="3"/>
        <v>117660</v>
      </c>
    </row>
    <row r="69" spans="1:27" ht="12.75">
      <c r="A69" s="78" t="str">
        <f t="shared" si="1"/>
        <v>22 119524</v>
      </c>
      <c r="B69" s="72" t="s">
        <v>93</v>
      </c>
      <c r="C69" s="73" t="s">
        <v>124</v>
      </c>
      <c r="D69" s="73">
        <v>475</v>
      </c>
      <c r="E69" s="76" t="s">
        <v>170</v>
      </c>
      <c r="F69" s="77" t="s">
        <v>265</v>
      </c>
      <c r="G69" s="73" t="s">
        <v>37</v>
      </c>
      <c r="H69" s="73" t="s">
        <v>41</v>
      </c>
      <c r="I69" s="73" t="s">
        <v>19</v>
      </c>
      <c r="J69" s="73" t="s">
        <v>278</v>
      </c>
      <c r="K69" s="73"/>
      <c r="L69" s="73" t="s">
        <v>20</v>
      </c>
      <c r="M69" s="74" t="s">
        <v>193</v>
      </c>
      <c r="N69" s="50">
        <v>91</v>
      </c>
      <c r="O69" s="50">
        <v>80</v>
      </c>
      <c r="P69" s="74" t="s">
        <v>39</v>
      </c>
      <c r="Q69" s="73">
        <v>4409</v>
      </c>
      <c r="R69" s="73">
        <v>48</v>
      </c>
      <c r="S69" s="73">
        <v>91.8</v>
      </c>
      <c r="T69" s="73"/>
      <c r="U69" s="73"/>
      <c r="V69" s="73"/>
      <c r="W69" s="73">
        <v>4409</v>
      </c>
      <c r="X69" s="73">
        <v>48</v>
      </c>
      <c r="Y69" s="75">
        <v>91.8</v>
      </c>
      <c r="Z69">
        <f t="shared" si="2"/>
        <v>22</v>
      </c>
      <c r="AA69">
        <f t="shared" si="3"/>
        <v>119524</v>
      </c>
    </row>
    <row r="70" spans="1:27" ht="12.75">
      <c r="A70" s="78" t="str">
        <f t="shared" si="1"/>
        <v>23 122277</v>
      </c>
      <c r="B70" s="148" t="s">
        <v>93</v>
      </c>
      <c r="C70" s="116">
        <v>50</v>
      </c>
      <c r="D70" s="116">
        <v>475</v>
      </c>
      <c r="E70" s="149" t="s">
        <v>279</v>
      </c>
      <c r="F70" s="150" t="s">
        <v>331</v>
      </c>
      <c r="G70" s="116" t="s">
        <v>35</v>
      </c>
      <c r="H70" s="116" t="s">
        <v>38</v>
      </c>
      <c r="I70" s="116" t="s">
        <v>19</v>
      </c>
      <c r="J70" s="116"/>
      <c r="K70" s="116"/>
      <c r="L70" s="116" t="s">
        <v>37</v>
      </c>
      <c r="M70" s="151" t="s">
        <v>332</v>
      </c>
      <c r="N70" s="152"/>
      <c r="O70" s="152"/>
      <c r="P70" s="151" t="s">
        <v>39</v>
      </c>
      <c r="Q70" s="73"/>
      <c r="R70" s="73"/>
      <c r="S70" s="73"/>
      <c r="T70" s="73"/>
      <c r="U70" s="73"/>
      <c r="V70" s="73"/>
      <c r="W70" s="73"/>
      <c r="X70" s="73"/>
      <c r="Y70" s="75"/>
      <c r="Z70">
        <f>E70*1</f>
        <v>23</v>
      </c>
      <c r="AA70">
        <f>F70*1</f>
        <v>122277</v>
      </c>
    </row>
    <row r="71" spans="1:27" ht="12.75">
      <c r="A71" s="78" t="str">
        <f t="shared" si="1"/>
        <v>22 120062</v>
      </c>
      <c r="B71" s="72" t="s">
        <v>93</v>
      </c>
      <c r="C71" s="73" t="s">
        <v>124</v>
      </c>
      <c r="D71" s="73">
        <v>235</v>
      </c>
      <c r="E71" s="76" t="s">
        <v>170</v>
      </c>
      <c r="F71" s="77" t="s">
        <v>266</v>
      </c>
      <c r="G71" s="73" t="s">
        <v>37</v>
      </c>
      <c r="H71" s="73" t="s">
        <v>83</v>
      </c>
      <c r="I71" s="73" t="s">
        <v>19</v>
      </c>
      <c r="J71" s="73" t="s">
        <v>278</v>
      </c>
      <c r="K71" s="73"/>
      <c r="L71" s="73" t="s">
        <v>20</v>
      </c>
      <c r="M71" s="74" t="s">
        <v>267</v>
      </c>
      <c r="N71" s="50">
        <v>104</v>
      </c>
      <c r="O71" s="50">
        <v>80</v>
      </c>
      <c r="P71" s="74" t="s">
        <v>268</v>
      </c>
      <c r="Q71" s="73"/>
      <c r="R71" s="73"/>
      <c r="S71" s="73"/>
      <c r="T71" s="73">
        <v>4091</v>
      </c>
      <c r="U71" s="73">
        <v>39</v>
      </c>
      <c r="V71" s="73">
        <v>104.8</v>
      </c>
      <c r="W71" s="73">
        <v>4091</v>
      </c>
      <c r="X71" s="73">
        <v>39</v>
      </c>
      <c r="Y71" s="75">
        <v>104.8</v>
      </c>
      <c r="Z71">
        <f t="shared" si="2"/>
        <v>22</v>
      </c>
      <c r="AA71">
        <f t="shared" si="3"/>
        <v>120062</v>
      </c>
    </row>
    <row r="72" spans="1:27" ht="12.75">
      <c r="A72" s="78" t="str">
        <f t="shared" si="1"/>
        <v>20 117674</v>
      </c>
      <c r="B72" s="148" t="s">
        <v>93</v>
      </c>
      <c r="C72" s="116">
        <v>50</v>
      </c>
      <c r="D72" s="116">
        <v>475</v>
      </c>
      <c r="E72" s="149" t="s">
        <v>132</v>
      </c>
      <c r="F72" s="150" t="s">
        <v>337</v>
      </c>
      <c r="G72" s="116" t="s">
        <v>35</v>
      </c>
      <c r="H72" s="116" t="s">
        <v>41</v>
      </c>
      <c r="I72" s="116"/>
      <c r="J72" s="116"/>
      <c r="K72" s="116"/>
      <c r="L72" s="116" t="s">
        <v>37</v>
      </c>
      <c r="M72" s="151" t="s">
        <v>338</v>
      </c>
      <c r="N72" s="152"/>
      <c r="O72" s="152"/>
      <c r="P72" s="151" t="s">
        <v>39</v>
      </c>
      <c r="Q72" s="73"/>
      <c r="R72" s="73"/>
      <c r="S72" s="73"/>
      <c r="T72" s="73"/>
      <c r="U72" s="73"/>
      <c r="V72" s="73"/>
      <c r="W72" s="73"/>
      <c r="X72" s="73"/>
      <c r="Y72" s="75"/>
      <c r="Z72">
        <f t="shared" si="2"/>
        <v>20</v>
      </c>
      <c r="AA72">
        <f t="shared" si="3"/>
        <v>117674</v>
      </c>
    </row>
    <row r="73" spans="1:27" ht="12.75">
      <c r="A73" s="78" t="str">
        <f t="shared" si="1"/>
        <v>0 0</v>
      </c>
      <c r="B73" s="72"/>
      <c r="C73" s="73"/>
      <c r="D73" s="73"/>
      <c r="E73" s="76"/>
      <c r="F73" s="77"/>
      <c r="G73" s="73"/>
      <c r="H73" s="73"/>
      <c r="I73" s="73"/>
      <c r="J73" s="73"/>
      <c r="K73" s="73"/>
      <c r="L73" s="73"/>
      <c r="M73" s="74"/>
      <c r="N73" s="50"/>
      <c r="O73" s="50"/>
      <c r="P73" s="74"/>
      <c r="Q73" s="73"/>
      <c r="R73" s="73"/>
      <c r="S73" s="73"/>
      <c r="T73" s="73"/>
      <c r="U73" s="73"/>
      <c r="V73" s="73"/>
      <c r="W73" s="73"/>
      <c r="X73" s="73"/>
      <c r="Y73" s="75"/>
      <c r="Z73">
        <f>E73*1</f>
        <v>0</v>
      </c>
      <c r="AA73">
        <f>F73*1</f>
        <v>0</v>
      </c>
    </row>
    <row r="74" spans="1:27" ht="12.75">
      <c r="A74" s="78" t="str">
        <f t="shared" si="1"/>
        <v>0 0</v>
      </c>
      <c r="B74" s="72"/>
      <c r="C74" s="73"/>
      <c r="D74" s="73"/>
      <c r="E74" s="76"/>
      <c r="F74" s="77"/>
      <c r="G74" s="73"/>
      <c r="H74" s="73"/>
      <c r="I74" s="73"/>
      <c r="J74" s="73"/>
      <c r="K74" s="73"/>
      <c r="L74" s="73"/>
      <c r="M74" s="74"/>
      <c r="N74" s="50"/>
      <c r="O74" s="50"/>
      <c r="P74" s="74"/>
      <c r="Q74" s="73"/>
      <c r="R74" s="73"/>
      <c r="S74" s="73"/>
      <c r="T74" s="73"/>
      <c r="U74" s="73"/>
      <c r="V74" s="73"/>
      <c r="W74" s="73"/>
      <c r="X74" s="73"/>
      <c r="Y74" s="75"/>
      <c r="Z74">
        <f t="shared" si="2"/>
        <v>0</v>
      </c>
      <c r="AA74">
        <f t="shared" si="3"/>
        <v>0</v>
      </c>
    </row>
    <row r="75" spans="1:27" ht="12.75">
      <c r="A75" s="78" t="str">
        <f t="shared" si="1"/>
        <v>0 0</v>
      </c>
      <c r="B75" s="72"/>
      <c r="C75" s="73"/>
      <c r="D75" s="73"/>
      <c r="E75" s="76"/>
      <c r="F75" s="77"/>
      <c r="G75" s="73"/>
      <c r="H75" s="73"/>
      <c r="I75" s="73"/>
      <c r="J75" s="73"/>
      <c r="K75" s="73"/>
      <c r="L75" s="73"/>
      <c r="M75" s="74"/>
      <c r="N75" s="50"/>
      <c r="O75" s="50"/>
      <c r="P75" s="74"/>
      <c r="Q75" s="73"/>
      <c r="R75" s="73"/>
      <c r="S75" s="73"/>
      <c r="T75" s="73"/>
      <c r="U75" s="73"/>
      <c r="V75" s="73"/>
      <c r="W75" s="73"/>
      <c r="X75" s="73"/>
      <c r="Y75" s="75"/>
      <c r="Z75">
        <f>E75*1</f>
        <v>0</v>
      </c>
      <c r="AA75">
        <f>F75*1</f>
        <v>0</v>
      </c>
    </row>
    <row r="76" spans="1:27" ht="12.75">
      <c r="A76" s="78" t="str">
        <f t="shared" si="1"/>
        <v>0 0</v>
      </c>
      <c r="B76" s="72"/>
      <c r="C76" s="73"/>
      <c r="D76" s="73"/>
      <c r="E76" s="76"/>
      <c r="F76" s="77"/>
      <c r="G76" s="73"/>
      <c r="H76" s="73"/>
      <c r="I76" s="73"/>
      <c r="J76" s="73"/>
      <c r="K76" s="73"/>
      <c r="L76" s="73"/>
      <c r="M76" s="74"/>
      <c r="N76" s="50"/>
      <c r="O76" s="50"/>
      <c r="P76" s="74"/>
      <c r="Q76" s="73"/>
      <c r="R76" s="73"/>
      <c r="S76" s="73"/>
      <c r="T76" s="73"/>
      <c r="U76" s="73"/>
      <c r="V76" s="73"/>
      <c r="W76" s="73"/>
      <c r="X76" s="73"/>
      <c r="Y76" s="75"/>
      <c r="Z76">
        <f>E76*1</f>
        <v>0</v>
      </c>
      <c r="AA76">
        <f>F76*1</f>
        <v>0</v>
      </c>
    </row>
    <row r="77" spans="1:27" ht="12.75">
      <c r="A77" s="78" t="str">
        <f t="shared" si="1"/>
        <v>0 0</v>
      </c>
      <c r="B77" s="72"/>
      <c r="C77" s="73"/>
      <c r="D77" s="73"/>
      <c r="E77" s="76"/>
      <c r="F77" s="77"/>
      <c r="G77" s="73"/>
      <c r="H77" s="73"/>
      <c r="I77" s="73"/>
      <c r="J77" s="73"/>
      <c r="K77" s="73"/>
      <c r="L77" s="73"/>
      <c r="M77" s="74"/>
      <c r="N77" s="50"/>
      <c r="O77" s="50"/>
      <c r="P77" s="74"/>
      <c r="Q77" s="73"/>
      <c r="R77" s="73"/>
      <c r="S77" s="73"/>
      <c r="T77" s="73"/>
      <c r="U77" s="73"/>
      <c r="V77" s="73"/>
      <c r="W77" s="73"/>
      <c r="X77" s="73"/>
      <c r="Y77" s="75"/>
      <c r="Z77">
        <f t="shared" si="2"/>
        <v>0</v>
      </c>
      <c r="AA77">
        <f t="shared" si="3"/>
        <v>0</v>
      </c>
    </row>
    <row r="78" spans="1:27" ht="12.75">
      <c r="A78" s="78" t="str">
        <f t="shared" si="1"/>
        <v>0 0</v>
      </c>
      <c r="B78" s="72"/>
      <c r="C78" s="73"/>
      <c r="D78" s="73"/>
      <c r="E78" s="76"/>
      <c r="F78" s="77"/>
      <c r="G78" s="73"/>
      <c r="H78" s="73"/>
      <c r="I78" s="73"/>
      <c r="J78" s="73"/>
      <c r="K78" s="73"/>
      <c r="L78" s="73"/>
      <c r="M78" s="74"/>
      <c r="N78" s="50"/>
      <c r="O78" s="50"/>
      <c r="P78" s="74"/>
      <c r="Q78" s="73"/>
      <c r="R78" s="73"/>
      <c r="S78" s="73"/>
      <c r="T78" s="73"/>
      <c r="U78" s="73"/>
      <c r="V78" s="73"/>
      <c r="W78" s="73"/>
      <c r="X78" s="73"/>
      <c r="Y78" s="75"/>
      <c r="Z78">
        <f>E78*1</f>
        <v>0</v>
      </c>
      <c r="AA78">
        <f>F78*1</f>
        <v>0</v>
      </c>
    </row>
    <row r="79" spans="1:27" ht="12.75">
      <c r="A79" s="78" t="str">
        <f t="shared" si="1"/>
        <v>0 0</v>
      </c>
      <c r="B79" s="72"/>
      <c r="C79" s="73"/>
      <c r="D79" s="73"/>
      <c r="E79" s="76"/>
      <c r="F79" s="77"/>
      <c r="G79" s="73"/>
      <c r="H79" s="73"/>
      <c r="I79" s="73"/>
      <c r="J79" s="73"/>
      <c r="K79" s="73"/>
      <c r="L79" s="73"/>
      <c r="M79" s="74"/>
      <c r="N79" s="50"/>
      <c r="O79" s="50"/>
      <c r="P79" s="74"/>
      <c r="Q79" s="73"/>
      <c r="R79" s="73"/>
      <c r="S79" s="73"/>
      <c r="T79" s="73"/>
      <c r="U79" s="73"/>
      <c r="V79" s="73"/>
      <c r="W79" s="73"/>
      <c r="X79" s="73"/>
      <c r="Y79" s="75"/>
      <c r="Z79" s="69">
        <f>E79*1</f>
        <v>0</v>
      </c>
      <c r="AA79" s="69">
        <f>F79*1</f>
        <v>0</v>
      </c>
    </row>
    <row r="80" spans="1:27" ht="12.75">
      <c r="A80" s="78" t="str">
        <f t="shared" si="1"/>
        <v>0 0</v>
      </c>
      <c r="B80" s="72"/>
      <c r="C80" s="73"/>
      <c r="D80" s="73"/>
      <c r="E80" s="76"/>
      <c r="F80" s="77"/>
      <c r="G80" s="73"/>
      <c r="H80" s="73"/>
      <c r="I80" s="73"/>
      <c r="J80" s="73"/>
      <c r="K80" s="73"/>
      <c r="L80" s="73"/>
      <c r="M80" s="74"/>
      <c r="N80" s="50"/>
      <c r="O80" s="50"/>
      <c r="P80" s="74"/>
      <c r="Q80" s="73"/>
      <c r="R80" s="73"/>
      <c r="S80" s="73"/>
      <c r="T80" s="73"/>
      <c r="U80" s="73"/>
      <c r="V80" s="73"/>
      <c r="W80" s="73"/>
      <c r="X80" s="73"/>
      <c r="Y80" s="75"/>
      <c r="Z80">
        <f t="shared" si="2"/>
        <v>0</v>
      </c>
      <c r="AA80">
        <f t="shared" si="3"/>
        <v>0</v>
      </c>
    </row>
    <row r="81" spans="1:27" ht="12.75">
      <c r="A81" s="78" t="str">
        <f t="shared" si="1"/>
        <v>0 0</v>
      </c>
      <c r="B81" s="72"/>
      <c r="C81" s="73"/>
      <c r="D81" s="73"/>
      <c r="E81" s="76"/>
      <c r="F81" s="77"/>
      <c r="G81" s="73"/>
      <c r="H81" s="73"/>
      <c r="I81" s="73"/>
      <c r="J81" s="73"/>
      <c r="K81" s="73"/>
      <c r="L81" s="73"/>
      <c r="M81" s="74"/>
      <c r="N81" s="50"/>
      <c r="O81" s="50"/>
      <c r="P81" s="74"/>
      <c r="Q81" s="73"/>
      <c r="R81" s="73"/>
      <c r="S81" s="73"/>
      <c r="T81" s="73"/>
      <c r="U81" s="73"/>
      <c r="V81" s="73"/>
      <c r="W81" s="73"/>
      <c r="X81" s="73"/>
      <c r="Y81" s="75"/>
      <c r="Z81">
        <f t="shared" si="2"/>
        <v>0</v>
      </c>
      <c r="AA81">
        <f t="shared" si="3"/>
        <v>0</v>
      </c>
    </row>
    <row r="82" spans="1:27" ht="12.75">
      <c r="A82" s="78" t="str">
        <f t="shared" si="1"/>
        <v>0 0</v>
      </c>
      <c r="B82" s="72"/>
      <c r="C82" s="73"/>
      <c r="D82" s="73"/>
      <c r="E82" s="76"/>
      <c r="F82" s="77"/>
      <c r="G82" s="73"/>
      <c r="H82" s="73"/>
      <c r="I82" s="73"/>
      <c r="J82" s="73"/>
      <c r="K82" s="73"/>
      <c r="L82" s="73"/>
      <c r="M82" s="74"/>
      <c r="N82" s="50"/>
      <c r="O82" s="50"/>
      <c r="P82" s="74"/>
      <c r="Q82" s="73"/>
      <c r="R82" s="73"/>
      <c r="S82" s="73"/>
      <c r="T82" s="73"/>
      <c r="U82" s="73"/>
      <c r="V82" s="73"/>
      <c r="W82" s="73"/>
      <c r="X82" s="73"/>
      <c r="Y82" s="75"/>
      <c r="Z82">
        <f t="shared" si="2"/>
        <v>0</v>
      </c>
      <c r="AA82">
        <f t="shared" si="3"/>
        <v>0</v>
      </c>
    </row>
    <row r="83" spans="1:27" ht="12.75">
      <c r="A83" s="78" t="str">
        <f t="shared" si="1"/>
        <v>0 0</v>
      </c>
      <c r="B83" s="72"/>
      <c r="C83" s="73"/>
      <c r="D83" s="73"/>
      <c r="E83" s="76"/>
      <c r="F83" s="77"/>
      <c r="G83" s="73"/>
      <c r="H83" s="73"/>
      <c r="I83" s="73"/>
      <c r="J83" s="73"/>
      <c r="K83" s="73"/>
      <c r="L83" s="73"/>
      <c r="M83" s="74"/>
      <c r="N83" s="50"/>
      <c r="O83" s="50"/>
      <c r="P83" s="74"/>
      <c r="Q83" s="73"/>
      <c r="R83" s="73"/>
      <c r="S83" s="73"/>
      <c r="T83" s="73"/>
      <c r="U83" s="73"/>
      <c r="V83" s="73"/>
      <c r="W83" s="73"/>
      <c r="X83" s="73"/>
      <c r="Y83" s="75"/>
      <c r="Z83">
        <f t="shared" si="2"/>
        <v>0</v>
      </c>
      <c r="AA83">
        <f t="shared" si="3"/>
        <v>0</v>
      </c>
    </row>
    <row r="84" spans="1:27" ht="12.75">
      <c r="A84" s="78" t="str">
        <f t="shared" si="1"/>
        <v>0 0</v>
      </c>
      <c r="B84" s="72"/>
      <c r="C84" s="73"/>
      <c r="D84" s="73"/>
      <c r="E84" s="76"/>
      <c r="F84" s="77"/>
      <c r="G84" s="73"/>
      <c r="H84" s="73"/>
      <c r="I84" s="73"/>
      <c r="J84" s="73"/>
      <c r="K84" s="73"/>
      <c r="L84" s="73"/>
      <c r="M84" s="74"/>
      <c r="N84" s="50"/>
      <c r="O84" s="50"/>
      <c r="P84" s="74"/>
      <c r="Q84" s="73"/>
      <c r="R84" s="73"/>
      <c r="S84" s="73"/>
      <c r="T84" s="73"/>
      <c r="U84" s="73"/>
      <c r="V84" s="73"/>
      <c r="W84" s="73"/>
      <c r="X84" s="73"/>
      <c r="Y84" s="75"/>
      <c r="Z84">
        <f t="shared" si="2"/>
        <v>0</v>
      </c>
      <c r="AA84">
        <f t="shared" si="3"/>
        <v>0</v>
      </c>
    </row>
    <row r="85" spans="1:27" ht="12.75">
      <c r="A85" s="78" t="str">
        <f t="shared" si="1"/>
        <v>0 0</v>
      </c>
      <c r="B85" s="72"/>
      <c r="C85" s="73"/>
      <c r="D85" s="73"/>
      <c r="E85" s="76"/>
      <c r="F85" s="77"/>
      <c r="G85" s="73"/>
      <c r="H85" s="73"/>
      <c r="I85" s="73"/>
      <c r="J85" s="73"/>
      <c r="K85" s="73"/>
      <c r="L85" s="73"/>
      <c r="M85" s="74"/>
      <c r="N85" s="50"/>
      <c r="O85" s="50"/>
      <c r="P85" s="74"/>
      <c r="Q85" s="73"/>
      <c r="R85" s="73"/>
      <c r="S85" s="73"/>
      <c r="T85" s="73"/>
      <c r="U85" s="73"/>
      <c r="V85" s="73"/>
      <c r="W85" s="73"/>
      <c r="X85" s="73"/>
      <c r="Y85" s="75"/>
      <c r="Z85">
        <f t="shared" si="2"/>
        <v>0</v>
      </c>
      <c r="AA85">
        <f t="shared" si="3"/>
        <v>0</v>
      </c>
    </row>
    <row r="86" spans="1:27" ht="12.75">
      <c r="A86" s="78" t="str">
        <f t="shared" si="1"/>
        <v>0 0</v>
      </c>
      <c r="B86" s="72"/>
      <c r="C86" s="73"/>
      <c r="D86" s="73"/>
      <c r="E86" s="76"/>
      <c r="F86" s="77"/>
      <c r="G86" s="73"/>
      <c r="H86" s="73"/>
      <c r="I86" s="73"/>
      <c r="J86" s="73"/>
      <c r="K86" s="73"/>
      <c r="L86" s="73"/>
      <c r="M86" s="74"/>
      <c r="N86" s="50"/>
      <c r="O86" s="50"/>
      <c r="P86" s="74"/>
      <c r="Q86" s="73"/>
      <c r="R86" s="73"/>
      <c r="S86" s="73"/>
      <c r="T86" s="73"/>
      <c r="U86" s="73"/>
      <c r="V86" s="73"/>
      <c r="W86" s="73"/>
      <c r="X86" s="73"/>
      <c r="Y86" s="75"/>
      <c r="Z86">
        <f t="shared" si="2"/>
        <v>0</v>
      </c>
      <c r="AA86">
        <f t="shared" si="3"/>
        <v>0</v>
      </c>
    </row>
    <row r="87" spans="1:27" ht="12.75">
      <c r="A87" s="78" t="str">
        <f t="shared" si="1"/>
        <v>0 0</v>
      </c>
      <c r="B87" s="72"/>
      <c r="C87" s="73"/>
      <c r="D87" s="73"/>
      <c r="E87" s="76"/>
      <c r="F87" s="77"/>
      <c r="G87" s="73"/>
      <c r="H87" s="73"/>
      <c r="I87" s="73"/>
      <c r="J87" s="73"/>
      <c r="K87" s="73"/>
      <c r="L87" s="73"/>
      <c r="M87" s="74"/>
      <c r="N87" s="50"/>
      <c r="O87" s="50"/>
      <c r="P87" s="74"/>
      <c r="Q87" s="73"/>
      <c r="R87" s="73"/>
      <c r="S87" s="73"/>
      <c r="T87" s="73"/>
      <c r="U87" s="73"/>
      <c r="V87" s="73"/>
      <c r="W87" s="73"/>
      <c r="X87" s="73"/>
      <c r="Y87" s="75"/>
      <c r="Z87">
        <f t="shared" si="2"/>
        <v>0</v>
      </c>
      <c r="AA87">
        <f t="shared" si="3"/>
        <v>0</v>
      </c>
    </row>
    <row r="88" spans="1:27" ht="12.75">
      <c r="A88" s="78" t="str">
        <f t="shared" si="1"/>
        <v>0 0</v>
      </c>
      <c r="B88" s="72"/>
      <c r="C88" s="73"/>
      <c r="D88" s="73"/>
      <c r="E88" s="76"/>
      <c r="F88" s="77"/>
      <c r="G88" s="73"/>
      <c r="H88" s="73"/>
      <c r="I88" s="73"/>
      <c r="J88" s="73"/>
      <c r="K88" s="73"/>
      <c r="L88" s="73"/>
      <c r="M88" s="74"/>
      <c r="N88" s="50"/>
      <c r="O88" s="50"/>
      <c r="P88" s="74"/>
      <c r="Q88" s="73"/>
      <c r="R88" s="73"/>
      <c r="S88" s="73"/>
      <c r="T88" s="73"/>
      <c r="U88" s="73"/>
      <c r="V88" s="73"/>
      <c r="W88" s="73"/>
      <c r="X88" s="73"/>
      <c r="Y88" s="75"/>
      <c r="Z88">
        <f t="shared" si="2"/>
        <v>0</v>
      </c>
      <c r="AA88">
        <f t="shared" si="3"/>
        <v>0</v>
      </c>
    </row>
    <row r="89" spans="1:27" ht="12.75">
      <c r="A89" s="78" t="str">
        <f t="shared" si="1"/>
        <v>0 0</v>
      </c>
      <c r="B89" s="72"/>
      <c r="C89" s="73"/>
      <c r="D89" s="73"/>
      <c r="E89" s="76"/>
      <c r="F89" s="77"/>
      <c r="G89" s="73"/>
      <c r="H89" s="73"/>
      <c r="I89" s="73"/>
      <c r="J89" s="73"/>
      <c r="K89" s="73"/>
      <c r="L89" s="73"/>
      <c r="M89" s="74"/>
      <c r="N89" s="50"/>
      <c r="O89" s="50"/>
      <c r="P89" s="74"/>
      <c r="Q89" s="73"/>
      <c r="R89" s="73"/>
      <c r="S89" s="73"/>
      <c r="T89" s="73"/>
      <c r="U89" s="73"/>
      <c r="V89" s="73"/>
      <c r="W89" s="73"/>
      <c r="X89" s="73"/>
      <c r="Y89" s="75"/>
      <c r="Z89">
        <f t="shared" si="2"/>
        <v>0</v>
      </c>
      <c r="AA89">
        <f t="shared" si="3"/>
        <v>0</v>
      </c>
    </row>
    <row r="90" spans="1:27" ht="12.75">
      <c r="A90" s="78" t="str">
        <f t="shared" si="1"/>
        <v>0 0</v>
      </c>
      <c r="B90" s="72"/>
      <c r="C90" s="73"/>
      <c r="D90" s="73"/>
      <c r="E90" s="76"/>
      <c r="F90" s="77"/>
      <c r="G90" s="73"/>
      <c r="H90" s="73"/>
      <c r="I90" s="73"/>
      <c r="J90" s="73"/>
      <c r="K90" s="73"/>
      <c r="L90" s="73"/>
      <c r="M90" s="74"/>
      <c r="N90" s="50"/>
      <c r="O90" s="50"/>
      <c r="P90" s="74"/>
      <c r="Q90" s="73"/>
      <c r="R90" s="73"/>
      <c r="S90" s="73"/>
      <c r="T90" s="73"/>
      <c r="U90" s="73"/>
      <c r="V90" s="73"/>
      <c r="W90" s="73"/>
      <c r="X90" s="73"/>
      <c r="Y90" s="75"/>
      <c r="Z90">
        <f t="shared" si="2"/>
        <v>0</v>
      </c>
      <c r="AA90">
        <f t="shared" si="3"/>
        <v>0</v>
      </c>
    </row>
    <row r="91" spans="1:27" ht="12.75">
      <c r="A91" s="78" t="str">
        <f t="shared" si="1"/>
        <v>0 0</v>
      </c>
      <c r="B91" s="72"/>
      <c r="C91" s="73"/>
      <c r="D91" s="73"/>
      <c r="E91" s="76"/>
      <c r="F91" s="77"/>
      <c r="G91" s="73"/>
      <c r="H91" s="73"/>
      <c r="I91" s="73"/>
      <c r="J91" s="73"/>
      <c r="K91" s="73"/>
      <c r="L91" s="73"/>
      <c r="M91" s="74"/>
      <c r="N91" s="50"/>
      <c r="O91" s="50"/>
      <c r="P91" s="74"/>
      <c r="Q91" s="73"/>
      <c r="R91" s="73"/>
      <c r="S91" s="73"/>
      <c r="T91" s="73"/>
      <c r="U91" s="73"/>
      <c r="V91" s="73"/>
      <c r="W91" s="73"/>
      <c r="X91" s="73"/>
      <c r="Y91" s="75"/>
      <c r="Z91">
        <f t="shared" si="2"/>
        <v>0</v>
      </c>
      <c r="AA91">
        <f t="shared" si="3"/>
        <v>0</v>
      </c>
    </row>
    <row r="92" spans="1:27" ht="12.75">
      <c r="A92" s="78" t="str">
        <f t="shared" si="1"/>
        <v>0 0</v>
      </c>
      <c r="B92" s="72"/>
      <c r="C92" s="73"/>
      <c r="D92" s="73"/>
      <c r="E92" s="76"/>
      <c r="F92" s="77"/>
      <c r="G92" s="73"/>
      <c r="H92" s="73"/>
      <c r="I92" s="73"/>
      <c r="J92" s="73"/>
      <c r="K92" s="73"/>
      <c r="L92" s="73"/>
      <c r="M92" s="74"/>
      <c r="N92" s="50"/>
      <c r="O92" s="50"/>
      <c r="P92" s="74"/>
      <c r="Q92" s="73"/>
      <c r="R92" s="73"/>
      <c r="S92" s="73"/>
      <c r="T92" s="73"/>
      <c r="U92" s="73"/>
      <c r="V92" s="73"/>
      <c r="W92" s="73"/>
      <c r="X92" s="73"/>
      <c r="Y92" s="75"/>
      <c r="Z92">
        <f t="shared" si="2"/>
        <v>0</v>
      </c>
      <c r="AA92">
        <f t="shared" si="3"/>
        <v>0</v>
      </c>
    </row>
    <row r="93" spans="1:27" ht="12.75">
      <c r="A93" s="78" t="str">
        <f t="shared" si="1"/>
        <v>0 0</v>
      </c>
      <c r="B93" s="72"/>
      <c r="C93" s="73"/>
      <c r="D93" s="73"/>
      <c r="E93" s="76"/>
      <c r="F93" s="77"/>
      <c r="G93" s="73"/>
      <c r="H93" s="73"/>
      <c r="I93" s="73"/>
      <c r="J93" s="73"/>
      <c r="K93" s="73"/>
      <c r="L93" s="73"/>
      <c r="M93" s="74"/>
      <c r="N93" s="50"/>
      <c r="O93" s="50"/>
      <c r="P93" s="74"/>
      <c r="Q93" s="73"/>
      <c r="R93" s="73"/>
      <c r="S93" s="73"/>
      <c r="T93" s="73"/>
      <c r="U93" s="73"/>
      <c r="V93" s="73"/>
      <c r="W93" s="73"/>
      <c r="X93" s="73"/>
      <c r="Y93" s="75"/>
      <c r="Z93">
        <f t="shared" si="2"/>
        <v>0</v>
      </c>
      <c r="AA93">
        <f t="shared" si="3"/>
        <v>0</v>
      </c>
    </row>
    <row r="94" spans="1:27" ht="12.75">
      <c r="A94" s="78" t="str">
        <f t="shared" si="1"/>
        <v>0 0</v>
      </c>
      <c r="B94" s="72"/>
      <c r="C94" s="73"/>
      <c r="D94" s="73"/>
      <c r="E94" s="76"/>
      <c r="F94" s="77"/>
      <c r="G94" s="73"/>
      <c r="H94" s="73"/>
      <c r="I94" s="73"/>
      <c r="J94" s="73"/>
      <c r="K94" s="73"/>
      <c r="L94" s="73"/>
      <c r="M94" s="74"/>
      <c r="N94" s="50"/>
      <c r="O94" s="50"/>
      <c r="P94" s="74"/>
      <c r="Q94" s="73"/>
      <c r="R94" s="73"/>
      <c r="S94" s="73"/>
      <c r="T94" s="73"/>
      <c r="U94" s="73"/>
      <c r="V94" s="73"/>
      <c r="W94" s="73"/>
      <c r="X94" s="73"/>
      <c r="Y94" s="75"/>
      <c r="Z94">
        <f t="shared" si="2"/>
        <v>0</v>
      </c>
      <c r="AA94">
        <f t="shared" si="3"/>
        <v>0</v>
      </c>
    </row>
    <row r="95" spans="1:27" ht="12.75">
      <c r="A95" s="78" t="str">
        <f t="shared" si="1"/>
        <v>0 0</v>
      </c>
      <c r="B95" s="72"/>
      <c r="C95" s="73"/>
      <c r="D95" s="73"/>
      <c r="E95" s="76"/>
      <c r="F95" s="77"/>
      <c r="G95" s="73"/>
      <c r="H95" s="73"/>
      <c r="I95" s="73"/>
      <c r="J95" s="73"/>
      <c r="K95" s="73"/>
      <c r="L95" s="73"/>
      <c r="M95" s="74"/>
      <c r="N95" s="50"/>
      <c r="O95" s="50"/>
      <c r="P95" s="74"/>
      <c r="Q95" s="73"/>
      <c r="R95" s="73"/>
      <c r="S95" s="73"/>
      <c r="T95" s="73"/>
      <c r="U95" s="73"/>
      <c r="V95" s="73"/>
      <c r="W95" s="73"/>
      <c r="X95" s="73"/>
      <c r="Y95" s="75"/>
      <c r="Z95">
        <f t="shared" si="2"/>
        <v>0</v>
      </c>
      <c r="AA95">
        <f t="shared" si="3"/>
        <v>0</v>
      </c>
    </row>
    <row r="96" spans="1:27" ht="12.75">
      <c r="A96" s="78" t="str">
        <f t="shared" si="1"/>
        <v>0 0</v>
      </c>
      <c r="B96" s="72"/>
      <c r="C96" s="73"/>
      <c r="D96" s="73"/>
      <c r="E96" s="76"/>
      <c r="F96" s="77"/>
      <c r="G96" s="73"/>
      <c r="H96" s="73"/>
      <c r="I96" s="73"/>
      <c r="J96" s="73"/>
      <c r="K96" s="73"/>
      <c r="L96" s="73"/>
      <c r="M96" s="74"/>
      <c r="N96" s="50"/>
      <c r="O96" s="50"/>
      <c r="P96" s="74"/>
      <c r="Q96" s="73"/>
      <c r="R96" s="73"/>
      <c r="S96" s="73"/>
      <c r="T96" s="73"/>
      <c r="U96" s="73"/>
      <c r="V96" s="73"/>
      <c r="W96" s="73"/>
      <c r="X96" s="73"/>
      <c r="Y96" s="75"/>
      <c r="Z96">
        <f t="shared" si="2"/>
        <v>0</v>
      </c>
      <c r="AA96">
        <f t="shared" si="3"/>
        <v>0</v>
      </c>
    </row>
  </sheetData>
  <sheetProtection/>
  <autoFilter ref="A1:AA96"/>
  <printOptions/>
  <pageMargins left="0.2755905511811024" right="0.15748031496062992" top="0.54" bottom="0.41" header="0.2" footer="0.17"/>
  <pageSetup horizontalDpi="600" verticalDpi="6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"/>
  <dimension ref="A1:M31"/>
  <sheetViews>
    <sheetView workbookViewId="0" topLeftCell="A1">
      <selection activeCell="A1" sqref="A1:L1"/>
    </sheetView>
  </sheetViews>
  <sheetFormatPr defaultColWidth="11.421875" defaultRowHeight="12.75"/>
  <cols>
    <col min="1" max="1" width="10.7109375" style="0" bestFit="1" customWidth="1"/>
    <col min="2" max="2" width="11.140625" style="0" bestFit="1" customWidth="1"/>
    <col min="3" max="3" width="12.57421875" style="0" bestFit="1" customWidth="1"/>
    <col min="4" max="4" width="12.00390625" style="0" bestFit="1" customWidth="1"/>
    <col min="5" max="5" width="10.7109375" style="0" bestFit="1" customWidth="1"/>
    <col min="6" max="6" width="11.140625" style="0" bestFit="1" customWidth="1"/>
    <col min="7" max="7" width="12.57421875" style="0" bestFit="1" customWidth="1"/>
    <col min="8" max="8" width="12.00390625" style="0" bestFit="1" customWidth="1"/>
    <col min="9" max="9" width="10.7109375" style="0" bestFit="1" customWidth="1"/>
    <col min="10" max="10" width="11.140625" style="0" bestFit="1" customWidth="1"/>
    <col min="11" max="11" width="12.57421875" style="0" bestFit="1" customWidth="1"/>
    <col min="12" max="12" width="12.00390625" style="0" bestFit="1" customWidth="1"/>
  </cols>
  <sheetData>
    <row r="1" spans="1:12" ht="33.75">
      <c r="A1" s="215" t="s">
        <v>269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33.75">
      <c r="A2" s="215" t="s">
        <v>327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4" ht="12.75">
      <c r="M4" s="163"/>
    </row>
    <row r="5" spans="1:13" ht="13.5" thickBot="1">
      <c r="A5" s="163" t="s">
        <v>197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2.75">
      <c r="A6" s="164" t="s">
        <v>198</v>
      </c>
      <c r="B6" s="165" t="s">
        <v>199</v>
      </c>
      <c r="C6" s="164" t="s">
        <v>200</v>
      </c>
      <c r="D6" s="166" t="s">
        <v>201</v>
      </c>
      <c r="E6" s="166" t="s">
        <v>202</v>
      </c>
      <c r="F6" s="166" t="s">
        <v>203</v>
      </c>
      <c r="G6" s="166" t="s">
        <v>321</v>
      </c>
      <c r="H6" s="166" t="s">
        <v>322</v>
      </c>
      <c r="I6" s="166" t="s">
        <v>323</v>
      </c>
      <c r="J6" s="166" t="s">
        <v>324</v>
      </c>
      <c r="K6" s="166" t="s">
        <v>325</v>
      </c>
      <c r="L6" s="165" t="s">
        <v>326</v>
      </c>
      <c r="M6" s="163"/>
    </row>
    <row r="7" spans="1:13" ht="12.75">
      <c r="A7" s="208" t="s">
        <v>180</v>
      </c>
      <c r="B7" s="179" t="s">
        <v>224</v>
      </c>
      <c r="C7" s="171" t="s">
        <v>109</v>
      </c>
      <c r="D7" s="171" t="s">
        <v>172</v>
      </c>
      <c r="E7" s="171" t="s">
        <v>194</v>
      </c>
      <c r="F7" s="171" t="s">
        <v>92</v>
      </c>
      <c r="G7" s="174" t="s">
        <v>226</v>
      </c>
      <c r="H7" s="176" t="s">
        <v>105</v>
      </c>
      <c r="I7" s="172" t="s">
        <v>115</v>
      </c>
      <c r="J7" s="172" t="s">
        <v>59</v>
      </c>
      <c r="K7" s="170" t="s">
        <v>113</v>
      </c>
      <c r="L7" s="202" t="s">
        <v>216</v>
      </c>
      <c r="M7" s="163"/>
    </row>
    <row r="8" spans="1:13" ht="12.75">
      <c r="A8" s="209" t="s">
        <v>222</v>
      </c>
      <c r="B8" s="180" t="s">
        <v>247</v>
      </c>
      <c r="C8" s="171" t="s">
        <v>112</v>
      </c>
      <c r="D8" s="212" t="s">
        <v>114</v>
      </c>
      <c r="E8" s="171" t="s">
        <v>91</v>
      </c>
      <c r="F8" s="175" t="s">
        <v>193</v>
      </c>
      <c r="G8" s="174" t="s">
        <v>122</v>
      </c>
      <c r="H8" s="176" t="s">
        <v>116</v>
      </c>
      <c r="I8" s="172" t="s">
        <v>175</v>
      </c>
      <c r="J8" s="172" t="s">
        <v>308</v>
      </c>
      <c r="K8" s="170" t="s">
        <v>81</v>
      </c>
      <c r="L8" s="203" t="s">
        <v>118</v>
      </c>
      <c r="M8" s="163"/>
    </row>
    <row r="9" spans="1:13" ht="13.5" thickBot="1">
      <c r="A9" s="178" t="s">
        <v>254</v>
      </c>
      <c r="B9" s="181" t="s">
        <v>252</v>
      </c>
      <c r="C9" s="183"/>
      <c r="D9" s="192" t="s">
        <v>79</v>
      </c>
      <c r="E9" s="167"/>
      <c r="F9" s="167"/>
      <c r="G9" s="184"/>
      <c r="H9" s="185" t="s">
        <v>80</v>
      </c>
      <c r="I9" s="167"/>
      <c r="J9" s="194" t="s">
        <v>77</v>
      </c>
      <c r="K9" s="167"/>
      <c r="L9" s="204" t="s">
        <v>298</v>
      </c>
      <c r="M9" s="163"/>
    </row>
    <row r="10" spans="1:13" ht="12.7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</row>
    <row r="11" spans="1:13" ht="13.5" thickBot="1">
      <c r="A11" s="163" t="s">
        <v>204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3" ht="12.75">
      <c r="A12" s="164" t="s">
        <v>198</v>
      </c>
      <c r="B12" s="165" t="s">
        <v>199</v>
      </c>
      <c r="C12" s="164" t="s">
        <v>200</v>
      </c>
      <c r="D12" s="166" t="s">
        <v>201</v>
      </c>
      <c r="E12" s="166" t="s">
        <v>202</v>
      </c>
      <c r="F12" s="166" t="s">
        <v>203</v>
      </c>
      <c r="G12" s="166" t="s">
        <v>321</v>
      </c>
      <c r="H12" s="166" t="s">
        <v>322</v>
      </c>
      <c r="I12" s="166" t="s">
        <v>323</v>
      </c>
      <c r="J12" s="166" t="s">
        <v>324</v>
      </c>
      <c r="K12" s="166" t="s">
        <v>325</v>
      </c>
      <c r="L12" s="165" t="s">
        <v>326</v>
      </c>
      <c r="M12" s="163"/>
    </row>
    <row r="13" spans="1:13" ht="12.75">
      <c r="A13" s="208" t="s">
        <v>180</v>
      </c>
      <c r="B13" s="179" t="s">
        <v>224</v>
      </c>
      <c r="C13" s="205" t="s">
        <v>113</v>
      </c>
      <c r="D13" s="170" t="s">
        <v>216</v>
      </c>
      <c r="E13" s="171" t="s">
        <v>109</v>
      </c>
      <c r="F13" s="171" t="s">
        <v>172</v>
      </c>
      <c r="G13" s="171" t="s">
        <v>194</v>
      </c>
      <c r="H13" s="171" t="s">
        <v>92</v>
      </c>
      <c r="I13" s="174" t="s">
        <v>226</v>
      </c>
      <c r="J13" s="176" t="s">
        <v>105</v>
      </c>
      <c r="K13" s="172" t="s">
        <v>115</v>
      </c>
      <c r="L13" s="195" t="s">
        <v>59</v>
      </c>
      <c r="M13" s="163"/>
    </row>
    <row r="14" spans="1:13" ht="12.75">
      <c r="A14" s="209" t="s">
        <v>222</v>
      </c>
      <c r="B14" s="180" t="s">
        <v>247</v>
      </c>
      <c r="C14" s="206" t="s">
        <v>81</v>
      </c>
      <c r="D14" s="170" t="s">
        <v>118</v>
      </c>
      <c r="E14" s="171" t="s">
        <v>112</v>
      </c>
      <c r="F14" s="212" t="s">
        <v>114</v>
      </c>
      <c r="G14" s="171" t="s">
        <v>91</v>
      </c>
      <c r="H14" s="175" t="s">
        <v>193</v>
      </c>
      <c r="I14" s="174" t="s">
        <v>122</v>
      </c>
      <c r="J14" s="176" t="s">
        <v>116</v>
      </c>
      <c r="K14" s="172" t="s">
        <v>175</v>
      </c>
      <c r="L14" s="196" t="s">
        <v>308</v>
      </c>
      <c r="M14" s="163"/>
    </row>
    <row r="15" spans="1:13" ht="13.5" thickBot="1">
      <c r="A15" s="178"/>
      <c r="B15" s="181" t="s">
        <v>252</v>
      </c>
      <c r="C15" s="178"/>
      <c r="D15" s="207" t="s">
        <v>298</v>
      </c>
      <c r="E15" s="184"/>
      <c r="F15" s="192" t="s">
        <v>79</v>
      </c>
      <c r="G15" s="167"/>
      <c r="H15" s="167"/>
      <c r="I15" s="184"/>
      <c r="J15" s="185" t="s">
        <v>80</v>
      </c>
      <c r="K15" s="167"/>
      <c r="L15" s="197" t="s">
        <v>77</v>
      </c>
      <c r="M15" s="163"/>
    </row>
    <row r="16" spans="1:13" ht="12.75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</row>
    <row r="17" spans="1:13" ht="13.5" thickBot="1">
      <c r="A17" s="163" t="s">
        <v>205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</row>
    <row r="18" spans="1:13" ht="12.75">
      <c r="A18" s="164" t="s">
        <v>198</v>
      </c>
      <c r="B18" s="165" t="s">
        <v>199</v>
      </c>
      <c r="C18" s="164" t="s">
        <v>200</v>
      </c>
      <c r="D18" s="166" t="s">
        <v>201</v>
      </c>
      <c r="E18" s="166" t="s">
        <v>202</v>
      </c>
      <c r="F18" s="166" t="s">
        <v>203</v>
      </c>
      <c r="G18" s="166" t="s">
        <v>321</v>
      </c>
      <c r="H18" s="166" t="s">
        <v>322</v>
      </c>
      <c r="I18" s="166" t="s">
        <v>323</v>
      </c>
      <c r="J18" s="166" t="s">
        <v>324</v>
      </c>
      <c r="K18" s="166" t="s">
        <v>325</v>
      </c>
      <c r="L18" s="165" t="s">
        <v>326</v>
      </c>
      <c r="M18" s="163"/>
    </row>
    <row r="19" spans="1:13" ht="12.75">
      <c r="A19" s="208" t="s">
        <v>180</v>
      </c>
      <c r="B19" s="179" t="s">
        <v>224</v>
      </c>
      <c r="C19" s="198" t="s">
        <v>115</v>
      </c>
      <c r="D19" s="200" t="s">
        <v>59</v>
      </c>
      <c r="E19" s="170" t="s">
        <v>113</v>
      </c>
      <c r="F19" s="170" t="s">
        <v>216</v>
      </c>
      <c r="G19" s="171" t="s">
        <v>109</v>
      </c>
      <c r="H19" s="171" t="s">
        <v>172</v>
      </c>
      <c r="I19" s="171" t="s">
        <v>194</v>
      </c>
      <c r="J19" s="171" t="s">
        <v>92</v>
      </c>
      <c r="K19" s="174" t="s">
        <v>226</v>
      </c>
      <c r="L19" s="188" t="s">
        <v>105</v>
      </c>
      <c r="M19" s="163"/>
    </row>
    <row r="20" spans="1:13" ht="12.75">
      <c r="A20" s="209" t="s">
        <v>222</v>
      </c>
      <c r="B20" s="180" t="s">
        <v>247</v>
      </c>
      <c r="C20" s="199" t="s">
        <v>175</v>
      </c>
      <c r="D20" s="201" t="s">
        <v>308</v>
      </c>
      <c r="E20" s="170" t="s">
        <v>81</v>
      </c>
      <c r="F20" s="170" t="s">
        <v>118</v>
      </c>
      <c r="G20" s="171" t="s">
        <v>112</v>
      </c>
      <c r="H20" s="212" t="s">
        <v>114</v>
      </c>
      <c r="I20" s="171" t="s">
        <v>91</v>
      </c>
      <c r="J20" s="175" t="s">
        <v>193</v>
      </c>
      <c r="K20" s="174" t="s">
        <v>122</v>
      </c>
      <c r="L20" s="189" t="s">
        <v>116</v>
      </c>
      <c r="M20" s="163"/>
    </row>
    <row r="21" spans="1:13" ht="13.5" thickBot="1">
      <c r="A21" s="178" t="s">
        <v>254</v>
      </c>
      <c r="B21" s="181" t="s">
        <v>252</v>
      </c>
      <c r="C21" s="178"/>
      <c r="D21" s="194" t="s">
        <v>77</v>
      </c>
      <c r="E21" s="167"/>
      <c r="F21" s="207" t="s">
        <v>298</v>
      </c>
      <c r="G21" s="184"/>
      <c r="H21" s="192" t="s">
        <v>79</v>
      </c>
      <c r="I21" s="167"/>
      <c r="J21" s="167"/>
      <c r="K21" s="184"/>
      <c r="L21" s="190" t="s">
        <v>80</v>
      </c>
      <c r="M21" s="163"/>
    </row>
    <row r="22" spans="1:13" ht="12.7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</row>
    <row r="23" spans="1:13" ht="13.5" thickBot="1">
      <c r="A23" s="131" t="s">
        <v>206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</row>
    <row r="24" spans="1:12" ht="12.75">
      <c r="A24" s="164" t="s">
        <v>198</v>
      </c>
      <c r="B24" s="165" t="s">
        <v>199</v>
      </c>
      <c r="C24" s="164" t="s">
        <v>200</v>
      </c>
      <c r="D24" s="166" t="s">
        <v>201</v>
      </c>
      <c r="E24" s="166" t="s">
        <v>202</v>
      </c>
      <c r="F24" s="166" t="s">
        <v>203</v>
      </c>
      <c r="G24" s="166" t="s">
        <v>321</v>
      </c>
      <c r="H24" s="166" t="s">
        <v>322</v>
      </c>
      <c r="I24" s="166" t="s">
        <v>323</v>
      </c>
      <c r="J24" s="166" t="s">
        <v>324</v>
      </c>
      <c r="K24" s="166" t="s">
        <v>325</v>
      </c>
      <c r="L24" s="165" t="s">
        <v>326</v>
      </c>
    </row>
    <row r="25" spans="1:12" ht="12.75">
      <c r="A25" s="210"/>
      <c r="B25" s="186"/>
      <c r="C25" s="174" t="s">
        <v>226</v>
      </c>
      <c r="D25" s="176" t="s">
        <v>105</v>
      </c>
      <c r="E25" s="172" t="s">
        <v>115</v>
      </c>
      <c r="F25" s="172" t="s">
        <v>59</v>
      </c>
      <c r="G25" s="170" t="s">
        <v>113</v>
      </c>
      <c r="H25" s="170" t="s">
        <v>216</v>
      </c>
      <c r="I25" s="171" t="s">
        <v>109</v>
      </c>
      <c r="J25" s="171" t="s">
        <v>172</v>
      </c>
      <c r="K25" s="171" t="s">
        <v>194</v>
      </c>
      <c r="L25" s="191" t="s">
        <v>92</v>
      </c>
    </row>
    <row r="26" spans="1:12" ht="12.75">
      <c r="A26" s="211"/>
      <c r="B26" s="187"/>
      <c r="C26" s="174" t="s">
        <v>122</v>
      </c>
      <c r="D26" s="176" t="s">
        <v>116</v>
      </c>
      <c r="E26" s="172" t="s">
        <v>175</v>
      </c>
      <c r="F26" s="172" t="s">
        <v>308</v>
      </c>
      <c r="G26" s="170" t="s">
        <v>81</v>
      </c>
      <c r="H26" s="170" t="s">
        <v>118</v>
      </c>
      <c r="I26" s="171" t="s">
        <v>112</v>
      </c>
      <c r="J26" s="212" t="s">
        <v>114</v>
      </c>
      <c r="K26" s="171" t="s">
        <v>91</v>
      </c>
      <c r="L26" s="193" t="s">
        <v>193</v>
      </c>
    </row>
    <row r="27" spans="1:12" ht="13.5" thickBot="1">
      <c r="A27" s="178"/>
      <c r="B27" s="182"/>
      <c r="C27" s="183"/>
      <c r="D27" s="185" t="s">
        <v>80</v>
      </c>
      <c r="E27" s="167"/>
      <c r="F27" s="194" t="s">
        <v>77</v>
      </c>
      <c r="G27" s="167"/>
      <c r="H27" s="207" t="s">
        <v>298</v>
      </c>
      <c r="I27" s="184"/>
      <c r="J27" s="192" t="s">
        <v>79</v>
      </c>
      <c r="K27" s="167"/>
      <c r="L27" s="168"/>
    </row>
    <row r="28" spans="1:12" ht="12.7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</row>
    <row r="29" spans="1:12" ht="12.75">
      <c r="A29" s="169" t="s">
        <v>207</v>
      </c>
      <c r="B29" s="170" t="s">
        <v>208</v>
      </c>
      <c r="C29" s="171" t="s">
        <v>209</v>
      </c>
      <c r="D29" s="172" t="s">
        <v>210</v>
      </c>
      <c r="E29" s="163"/>
      <c r="F29" s="163"/>
      <c r="G29" s="163"/>
      <c r="H29" s="163"/>
      <c r="I29" s="163"/>
      <c r="J29" s="163"/>
      <c r="K29" s="163"/>
      <c r="L29" s="163"/>
    </row>
    <row r="30" spans="1:12" ht="12.75">
      <c r="A30" s="173" t="s">
        <v>211</v>
      </c>
      <c r="B30" s="174" t="s">
        <v>212</v>
      </c>
      <c r="C30" s="175" t="s">
        <v>213</v>
      </c>
      <c r="D30" s="176" t="s">
        <v>214</v>
      </c>
      <c r="E30" s="163"/>
      <c r="F30" s="163"/>
      <c r="G30" s="163"/>
      <c r="H30" s="163"/>
      <c r="I30" s="163"/>
      <c r="J30" s="163"/>
      <c r="K30" s="163"/>
      <c r="L30" s="163"/>
    </row>
    <row r="31" ht="12.75">
      <c r="A31" s="177" t="s">
        <v>328</v>
      </c>
    </row>
  </sheetData>
  <mergeCells count="2">
    <mergeCell ref="A1:L1"/>
    <mergeCell ref="A2:L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6"/>
  <dimension ref="A1:Q50"/>
  <sheetViews>
    <sheetView workbookViewId="0" topLeftCell="A1">
      <selection activeCell="A1" sqref="A1:Q104"/>
    </sheetView>
  </sheetViews>
  <sheetFormatPr defaultColWidth="11.421875" defaultRowHeight="12.75"/>
  <cols>
    <col min="1" max="3" width="5.28125" style="0" customWidth="1"/>
    <col min="4" max="4" width="3.8515625" style="0" customWidth="1"/>
    <col min="5" max="5" width="3.7109375" style="0" customWidth="1"/>
    <col min="6" max="6" width="4.28125" style="0" customWidth="1"/>
    <col min="7" max="7" width="4.7109375" style="0" customWidth="1"/>
    <col min="8" max="8" width="5.8515625" style="0" customWidth="1"/>
    <col min="9" max="9" width="5.421875" style="0" customWidth="1"/>
    <col min="10" max="10" width="3.57421875" style="0" customWidth="1"/>
    <col min="11" max="12" width="3.140625" style="0" customWidth="1"/>
    <col min="13" max="13" width="5.421875" style="0" customWidth="1"/>
  </cols>
  <sheetData>
    <row r="1" spans="1:17" ht="7.5" customHeight="1">
      <c r="A1" s="154"/>
      <c r="B1" s="155"/>
      <c r="C1" s="155"/>
      <c r="D1" s="156"/>
      <c r="E1" s="154"/>
      <c r="F1" s="159"/>
      <c r="G1" s="160"/>
      <c r="H1" s="160"/>
      <c r="I1" s="160"/>
      <c r="J1" s="160"/>
      <c r="K1" s="160"/>
      <c r="L1" s="160"/>
      <c r="M1" s="161"/>
      <c r="N1" s="161"/>
      <c r="O1" s="161"/>
      <c r="P1" s="161"/>
      <c r="Q1" s="162"/>
    </row>
    <row r="2" spans="1:17" ht="7.5" customHeight="1">
      <c r="A2" s="81"/>
      <c r="B2" s="82"/>
      <c r="C2" s="82"/>
      <c r="D2" s="83"/>
      <c r="E2" s="81"/>
      <c r="F2" s="139"/>
      <c r="G2" s="140"/>
      <c r="H2" s="140"/>
      <c r="I2" s="140"/>
      <c r="J2" s="140"/>
      <c r="K2" s="140"/>
      <c r="L2" s="140"/>
      <c r="M2" s="141"/>
      <c r="N2" s="141"/>
      <c r="O2" s="141"/>
      <c r="P2" s="141"/>
      <c r="Q2" s="134"/>
    </row>
    <row r="3" spans="1:17" ht="7.5" customHeight="1">
      <c r="A3" s="81"/>
      <c r="B3" s="82"/>
      <c r="C3" s="82"/>
      <c r="D3" s="83"/>
      <c r="E3" s="81"/>
      <c r="F3" s="139"/>
      <c r="G3" s="140"/>
      <c r="H3" s="140"/>
      <c r="I3" s="140"/>
      <c r="J3" s="140"/>
      <c r="K3" s="140"/>
      <c r="L3" s="140"/>
      <c r="M3" s="141"/>
      <c r="N3" s="141"/>
      <c r="O3" s="141"/>
      <c r="P3" s="141"/>
      <c r="Q3" s="134"/>
    </row>
    <row r="4" spans="1:17" ht="7.5" customHeight="1">
      <c r="A4" s="117"/>
      <c r="B4" s="2"/>
      <c r="C4" s="2"/>
      <c r="D4" s="118"/>
      <c r="E4" s="117"/>
      <c r="F4" s="142"/>
      <c r="G4" s="143"/>
      <c r="H4" s="143"/>
      <c r="I4" s="143"/>
      <c r="J4" s="143"/>
      <c r="K4" s="143"/>
      <c r="L4" s="143"/>
      <c r="M4" s="144"/>
      <c r="N4" s="144"/>
      <c r="O4" s="144"/>
      <c r="P4" s="144"/>
      <c r="Q4" s="135"/>
    </row>
    <row r="5" spans="1:17" ht="7.5" customHeight="1">
      <c r="A5" s="117"/>
      <c r="B5" s="2"/>
      <c r="C5" s="2"/>
      <c r="D5" s="118"/>
      <c r="E5" s="117"/>
      <c r="F5" s="142"/>
      <c r="G5" s="143"/>
      <c r="H5" s="143"/>
      <c r="I5" s="143"/>
      <c r="J5" s="143"/>
      <c r="K5" s="143"/>
      <c r="L5" s="143"/>
      <c r="M5" s="144"/>
      <c r="N5" s="144"/>
      <c r="O5" s="144"/>
      <c r="P5" s="144"/>
      <c r="Q5" s="135"/>
    </row>
    <row r="6" spans="1:17" ht="7.5" customHeight="1">
      <c r="A6" s="117"/>
      <c r="B6" s="2"/>
      <c r="C6" s="2"/>
      <c r="D6" s="118"/>
      <c r="E6" s="117"/>
      <c r="F6" s="142"/>
      <c r="G6" s="143"/>
      <c r="H6" s="143"/>
      <c r="I6" s="143"/>
      <c r="J6" s="143"/>
      <c r="K6" s="143"/>
      <c r="L6" s="143"/>
      <c r="M6" s="144"/>
      <c r="N6" s="144"/>
      <c r="O6" s="144"/>
      <c r="P6" s="144"/>
      <c r="Q6" s="135"/>
    </row>
    <row r="7" spans="1:17" ht="7.5" customHeight="1">
      <c r="A7" s="106"/>
      <c r="B7" s="107"/>
      <c r="C7" s="107"/>
      <c r="D7" s="108"/>
      <c r="E7" s="106"/>
      <c r="F7" s="136"/>
      <c r="G7" s="137"/>
      <c r="H7" s="137"/>
      <c r="I7" s="137"/>
      <c r="J7" s="137"/>
      <c r="K7" s="137"/>
      <c r="L7" s="137"/>
      <c r="M7" s="138"/>
      <c r="N7" s="138"/>
      <c r="O7" s="138"/>
      <c r="P7" s="138"/>
      <c r="Q7" s="133"/>
    </row>
    <row r="8" spans="1:17" ht="7.5" customHeight="1">
      <c r="A8" s="106"/>
      <c r="B8" s="107"/>
      <c r="C8" s="107"/>
      <c r="D8" s="108"/>
      <c r="E8" s="106"/>
      <c r="F8" s="136"/>
      <c r="G8" s="137"/>
      <c r="H8" s="137"/>
      <c r="I8" s="137"/>
      <c r="J8" s="137"/>
      <c r="K8" s="137"/>
      <c r="L8" s="137"/>
      <c r="M8" s="138"/>
      <c r="N8" s="138"/>
      <c r="O8" s="138"/>
      <c r="P8" s="138"/>
      <c r="Q8" s="133"/>
    </row>
    <row r="9" spans="1:17" ht="7.5" customHeight="1">
      <c r="A9" s="117"/>
      <c r="B9" s="2"/>
      <c r="C9" s="2"/>
      <c r="D9" s="118"/>
      <c r="E9" s="117"/>
      <c r="F9" s="142"/>
      <c r="G9" s="143"/>
      <c r="H9" s="143"/>
      <c r="I9" s="143"/>
      <c r="J9" s="143"/>
      <c r="K9" s="143"/>
      <c r="L9" s="143"/>
      <c r="M9" s="144"/>
      <c r="N9" s="144"/>
      <c r="O9" s="144"/>
      <c r="P9" s="144"/>
      <c r="Q9" s="135"/>
    </row>
    <row r="10" spans="1:17" ht="7.5" customHeight="1">
      <c r="A10" s="117"/>
      <c r="B10" s="2"/>
      <c r="C10" s="2"/>
      <c r="D10" s="118"/>
      <c r="E10" s="117"/>
      <c r="F10" s="142"/>
      <c r="G10" s="143"/>
      <c r="H10" s="143"/>
      <c r="I10" s="143"/>
      <c r="J10" s="143"/>
      <c r="K10" s="143"/>
      <c r="L10" s="143"/>
      <c r="M10" s="144"/>
      <c r="N10" s="144"/>
      <c r="O10" s="144"/>
      <c r="P10" s="144"/>
      <c r="Q10" s="135"/>
    </row>
    <row r="11" spans="1:17" ht="7.5" customHeight="1">
      <c r="A11" s="117"/>
      <c r="B11" s="2"/>
      <c r="C11" s="2"/>
      <c r="D11" s="118"/>
      <c r="E11" s="117"/>
      <c r="F11" s="142"/>
      <c r="G11" s="143"/>
      <c r="H11" s="143"/>
      <c r="I11" s="143"/>
      <c r="J11" s="143"/>
      <c r="K11" s="143"/>
      <c r="L11" s="143"/>
      <c r="M11" s="144"/>
      <c r="N11" s="144"/>
      <c r="O11" s="144"/>
      <c r="P11" s="144"/>
      <c r="Q11" s="135"/>
    </row>
    <row r="12" spans="1:17" ht="7.5" customHeight="1">
      <c r="A12" s="117"/>
      <c r="B12" s="2"/>
      <c r="C12" s="2"/>
      <c r="D12" s="118"/>
      <c r="E12" s="117"/>
      <c r="F12" s="142"/>
      <c r="G12" s="143"/>
      <c r="H12" s="143"/>
      <c r="I12" s="143"/>
      <c r="J12" s="143"/>
      <c r="K12" s="143"/>
      <c r="L12" s="143"/>
      <c r="M12" s="144"/>
      <c r="N12" s="144"/>
      <c r="O12" s="144"/>
      <c r="P12" s="144"/>
      <c r="Q12" s="135"/>
    </row>
    <row r="13" spans="1:17" ht="7.5" customHeight="1">
      <c r="A13" s="117"/>
      <c r="B13" s="2"/>
      <c r="C13" s="2"/>
      <c r="D13" s="118"/>
      <c r="E13" s="117"/>
      <c r="F13" s="142"/>
      <c r="G13" s="143"/>
      <c r="H13" s="143"/>
      <c r="I13" s="143"/>
      <c r="J13" s="143"/>
      <c r="K13" s="143"/>
      <c r="L13" s="143"/>
      <c r="M13" s="144"/>
      <c r="N13" s="144"/>
      <c r="O13" s="144"/>
      <c r="P13" s="144"/>
      <c r="Q13" s="135"/>
    </row>
    <row r="14" spans="1:17" ht="7.5" customHeight="1">
      <c r="A14" s="106"/>
      <c r="B14" s="107"/>
      <c r="C14" s="107"/>
      <c r="D14" s="108"/>
      <c r="E14" s="106"/>
      <c r="F14" s="136"/>
      <c r="G14" s="137"/>
      <c r="H14" s="137"/>
      <c r="I14" s="137"/>
      <c r="J14" s="137"/>
      <c r="K14" s="137"/>
      <c r="L14" s="137"/>
      <c r="M14" s="138"/>
      <c r="N14" s="138"/>
      <c r="O14" s="138"/>
      <c r="P14" s="138"/>
      <c r="Q14" s="133"/>
    </row>
    <row r="15" spans="1:17" ht="7.5" customHeight="1">
      <c r="A15" s="106"/>
      <c r="B15" s="107"/>
      <c r="C15" s="107"/>
      <c r="D15" s="108"/>
      <c r="E15" s="106"/>
      <c r="F15" s="136"/>
      <c r="G15" s="137"/>
      <c r="H15" s="137"/>
      <c r="I15" s="137"/>
      <c r="J15" s="137"/>
      <c r="K15" s="137"/>
      <c r="L15" s="137"/>
      <c r="M15" s="138"/>
      <c r="N15" s="138"/>
      <c r="O15" s="138"/>
      <c r="P15" s="138"/>
      <c r="Q15" s="133"/>
    </row>
    <row r="16" spans="1:17" ht="7.5" customHeight="1">
      <c r="A16" s="106"/>
      <c r="B16" s="107"/>
      <c r="C16" s="107"/>
      <c r="D16" s="108"/>
      <c r="E16" s="106"/>
      <c r="F16" s="136"/>
      <c r="G16" s="137"/>
      <c r="H16" s="137"/>
      <c r="I16" s="137"/>
      <c r="J16" s="137"/>
      <c r="K16" s="137"/>
      <c r="L16" s="137"/>
      <c r="M16" s="138"/>
      <c r="N16" s="138"/>
      <c r="O16" s="138"/>
      <c r="P16" s="138"/>
      <c r="Q16" s="133"/>
    </row>
    <row r="17" spans="1:17" ht="7.5" customHeight="1">
      <c r="A17" s="117"/>
      <c r="B17" s="2"/>
      <c r="C17" s="2"/>
      <c r="D17" s="118"/>
      <c r="E17" s="117"/>
      <c r="F17" s="142"/>
      <c r="G17" s="143"/>
      <c r="H17" s="143"/>
      <c r="I17" s="143"/>
      <c r="J17" s="143"/>
      <c r="K17" s="143"/>
      <c r="L17" s="143"/>
      <c r="M17" s="144"/>
      <c r="N17" s="144"/>
      <c r="O17" s="144"/>
      <c r="P17" s="144"/>
      <c r="Q17" s="135"/>
    </row>
    <row r="18" spans="1:17" ht="7.5" customHeight="1">
      <c r="A18" s="117"/>
      <c r="B18" s="2"/>
      <c r="C18" s="2"/>
      <c r="D18" s="118"/>
      <c r="E18" s="117"/>
      <c r="F18" s="142"/>
      <c r="G18" s="143"/>
      <c r="H18" s="143"/>
      <c r="I18" s="143"/>
      <c r="J18" s="143"/>
      <c r="K18" s="143"/>
      <c r="L18" s="143"/>
      <c r="M18" s="144"/>
      <c r="N18" s="144"/>
      <c r="O18" s="144"/>
      <c r="P18" s="144"/>
      <c r="Q18" s="135"/>
    </row>
    <row r="19" spans="1:17" ht="7.5" customHeight="1">
      <c r="A19" s="117"/>
      <c r="B19" s="2"/>
      <c r="C19" s="2"/>
      <c r="D19" s="118"/>
      <c r="E19" s="117"/>
      <c r="F19" s="142"/>
      <c r="G19" s="143"/>
      <c r="H19" s="143"/>
      <c r="I19" s="143"/>
      <c r="J19" s="143"/>
      <c r="K19" s="143"/>
      <c r="L19" s="143"/>
      <c r="M19" s="144"/>
      <c r="N19" s="144"/>
      <c r="O19" s="144"/>
      <c r="P19" s="144"/>
      <c r="Q19" s="135"/>
    </row>
    <row r="20" spans="1:17" ht="7.5" customHeight="1">
      <c r="A20" s="117"/>
      <c r="B20" s="2"/>
      <c r="C20" s="2"/>
      <c r="D20" s="118"/>
      <c r="E20" s="117"/>
      <c r="F20" s="142"/>
      <c r="G20" s="143"/>
      <c r="H20" s="143"/>
      <c r="I20" s="143"/>
      <c r="J20" s="143"/>
      <c r="K20" s="143"/>
      <c r="L20" s="143"/>
      <c r="M20" s="144"/>
      <c r="N20" s="144"/>
      <c r="O20" s="144"/>
      <c r="P20" s="144"/>
      <c r="Q20" s="135"/>
    </row>
    <row r="21" spans="1:17" ht="7.5" customHeight="1">
      <c r="A21" s="117"/>
      <c r="B21" s="2"/>
      <c r="C21" s="2"/>
      <c r="D21" s="118"/>
      <c r="E21" s="117"/>
      <c r="F21" s="142"/>
      <c r="G21" s="143"/>
      <c r="H21" s="143"/>
      <c r="I21" s="143"/>
      <c r="J21" s="143"/>
      <c r="K21" s="143"/>
      <c r="L21" s="143"/>
      <c r="M21" s="144"/>
      <c r="N21" s="144"/>
      <c r="O21" s="144"/>
      <c r="P21" s="144"/>
      <c r="Q21" s="135"/>
    </row>
    <row r="22" spans="1:17" ht="7.5" customHeight="1">
      <c r="A22" s="117"/>
      <c r="B22" s="2"/>
      <c r="C22" s="2"/>
      <c r="D22" s="118"/>
      <c r="E22" s="117"/>
      <c r="F22" s="142"/>
      <c r="G22" s="143"/>
      <c r="H22" s="143"/>
      <c r="I22" s="143"/>
      <c r="J22" s="143"/>
      <c r="K22" s="143"/>
      <c r="L22" s="143"/>
      <c r="M22" s="144"/>
      <c r="N22" s="144"/>
      <c r="O22" s="144"/>
      <c r="P22" s="144"/>
      <c r="Q22" s="135"/>
    </row>
    <row r="23" spans="1:17" ht="7.5" customHeight="1">
      <c r="A23" s="117"/>
      <c r="B23" s="2"/>
      <c r="C23" s="2"/>
      <c r="D23" s="118"/>
      <c r="E23" s="117"/>
      <c r="F23" s="142"/>
      <c r="G23" s="143"/>
      <c r="H23" s="143"/>
      <c r="I23" s="143"/>
      <c r="J23" s="143"/>
      <c r="K23" s="143"/>
      <c r="L23" s="143"/>
      <c r="M23" s="144"/>
      <c r="N23" s="144"/>
      <c r="O23" s="144"/>
      <c r="P23" s="144"/>
      <c r="Q23" s="135"/>
    </row>
    <row r="24" spans="1:17" ht="7.5" customHeight="1">
      <c r="A24" s="117"/>
      <c r="B24" s="2"/>
      <c r="C24" s="2"/>
      <c r="D24" s="118"/>
      <c r="E24" s="117"/>
      <c r="F24" s="142"/>
      <c r="G24" s="143"/>
      <c r="H24" s="143"/>
      <c r="I24" s="143"/>
      <c r="J24" s="143"/>
      <c r="K24" s="143"/>
      <c r="L24" s="143"/>
      <c r="M24" s="144"/>
      <c r="N24" s="144"/>
      <c r="O24" s="144"/>
      <c r="P24" s="144"/>
      <c r="Q24" s="135"/>
    </row>
    <row r="25" spans="1:17" ht="7.5" customHeight="1">
      <c r="A25" s="106"/>
      <c r="B25" s="107"/>
      <c r="C25" s="107"/>
      <c r="D25" s="108"/>
      <c r="E25" s="106"/>
      <c r="F25" s="136"/>
      <c r="G25" s="137"/>
      <c r="H25" s="137"/>
      <c r="I25" s="137"/>
      <c r="J25" s="137"/>
      <c r="K25" s="137"/>
      <c r="L25" s="137"/>
      <c r="M25" s="138"/>
      <c r="N25" s="138"/>
      <c r="O25" s="138"/>
      <c r="P25" s="138"/>
      <c r="Q25" s="133"/>
    </row>
    <row r="26" spans="1:17" ht="7.5" customHeight="1">
      <c r="A26" s="117"/>
      <c r="B26" s="2"/>
      <c r="C26" s="2"/>
      <c r="D26" s="118"/>
      <c r="E26" s="117"/>
      <c r="F26" s="142"/>
      <c r="G26" s="143"/>
      <c r="H26" s="143"/>
      <c r="I26" s="143"/>
      <c r="J26" s="143"/>
      <c r="K26" s="143"/>
      <c r="L26" s="143"/>
      <c r="M26" s="144"/>
      <c r="N26" s="144"/>
      <c r="O26" s="144"/>
      <c r="P26" s="144"/>
      <c r="Q26" s="135"/>
    </row>
    <row r="27" spans="1:17" ht="7.5" customHeight="1">
      <c r="A27" s="117"/>
      <c r="B27" s="2"/>
      <c r="C27" s="2"/>
      <c r="D27" s="118"/>
      <c r="E27" s="117"/>
      <c r="F27" s="142"/>
      <c r="G27" s="143"/>
      <c r="H27" s="143"/>
      <c r="I27" s="143"/>
      <c r="J27" s="143"/>
      <c r="K27" s="143"/>
      <c r="L27" s="143"/>
      <c r="M27" s="144"/>
      <c r="N27" s="144"/>
      <c r="O27" s="144"/>
      <c r="P27" s="144"/>
      <c r="Q27" s="135"/>
    </row>
    <row r="28" spans="1:17" ht="7.5" customHeight="1">
      <c r="A28" s="117"/>
      <c r="B28" s="2"/>
      <c r="C28" s="2"/>
      <c r="D28" s="118"/>
      <c r="E28" s="117"/>
      <c r="F28" s="142"/>
      <c r="G28" s="143"/>
      <c r="H28" s="143"/>
      <c r="I28" s="143"/>
      <c r="J28" s="143"/>
      <c r="K28" s="143"/>
      <c r="L28" s="143"/>
      <c r="M28" s="144"/>
      <c r="N28" s="144"/>
      <c r="O28" s="144"/>
      <c r="P28" s="144"/>
      <c r="Q28" s="135"/>
    </row>
    <row r="29" spans="1:17" ht="7.5" customHeight="1">
      <c r="A29" s="106"/>
      <c r="B29" s="107"/>
      <c r="C29" s="107"/>
      <c r="D29" s="108"/>
      <c r="E29" s="106"/>
      <c r="F29" s="136"/>
      <c r="G29" s="137"/>
      <c r="H29" s="137"/>
      <c r="I29" s="137"/>
      <c r="J29" s="137"/>
      <c r="K29" s="137"/>
      <c r="L29" s="137"/>
      <c r="M29" s="138"/>
      <c r="N29" s="138"/>
      <c r="O29" s="138"/>
      <c r="P29" s="138"/>
      <c r="Q29" s="133"/>
    </row>
    <row r="30" spans="1:17" ht="7.5" customHeight="1">
      <c r="A30" s="106"/>
      <c r="B30" s="107"/>
      <c r="C30" s="107"/>
      <c r="D30" s="108"/>
      <c r="E30" s="106"/>
      <c r="F30" s="136"/>
      <c r="G30" s="137"/>
      <c r="H30" s="137"/>
      <c r="I30" s="137"/>
      <c r="J30" s="137"/>
      <c r="K30" s="137"/>
      <c r="L30" s="137"/>
      <c r="M30" s="138"/>
      <c r="N30" s="138"/>
      <c r="O30" s="138"/>
      <c r="P30" s="138"/>
      <c r="Q30" s="133"/>
    </row>
    <row r="31" spans="1:17" ht="7.5" customHeight="1">
      <c r="A31" s="117"/>
      <c r="B31" s="2"/>
      <c r="C31" s="2"/>
      <c r="D31" s="118"/>
      <c r="E31" s="117"/>
      <c r="F31" s="142"/>
      <c r="G31" s="143"/>
      <c r="H31" s="143"/>
      <c r="I31" s="143"/>
      <c r="J31" s="143"/>
      <c r="K31" s="143"/>
      <c r="L31" s="143"/>
      <c r="M31" s="144"/>
      <c r="N31" s="144"/>
      <c r="O31" s="144"/>
      <c r="P31" s="144"/>
      <c r="Q31" s="135"/>
    </row>
    <row r="32" spans="1:17" ht="7.5" customHeight="1">
      <c r="A32" s="117"/>
      <c r="B32" s="2"/>
      <c r="C32" s="2"/>
      <c r="D32" s="118"/>
      <c r="E32" s="117"/>
      <c r="F32" s="142"/>
      <c r="G32" s="143"/>
      <c r="H32" s="143"/>
      <c r="I32" s="143"/>
      <c r="J32" s="143"/>
      <c r="K32" s="143"/>
      <c r="L32" s="143"/>
      <c r="M32" s="144"/>
      <c r="N32" s="144"/>
      <c r="O32" s="144"/>
      <c r="P32" s="144"/>
      <c r="Q32" s="135"/>
    </row>
    <row r="33" spans="1:17" ht="7.5" customHeight="1">
      <c r="A33" s="117"/>
      <c r="B33" s="2"/>
      <c r="C33" s="2"/>
      <c r="D33" s="118"/>
      <c r="E33" s="117"/>
      <c r="F33" s="142"/>
      <c r="G33" s="143"/>
      <c r="H33" s="143"/>
      <c r="I33" s="143"/>
      <c r="J33" s="143"/>
      <c r="K33" s="143"/>
      <c r="L33" s="143"/>
      <c r="M33" s="144"/>
      <c r="N33" s="144"/>
      <c r="O33" s="144"/>
      <c r="P33" s="144"/>
      <c r="Q33" s="135"/>
    </row>
    <row r="34" spans="1:17" ht="7.5" customHeight="1">
      <c r="A34" s="81"/>
      <c r="B34" s="82"/>
      <c r="C34" s="82"/>
      <c r="D34" s="83"/>
      <c r="E34" s="81"/>
      <c r="F34" s="139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34"/>
    </row>
    <row r="35" spans="1:17" ht="7.5" customHeight="1">
      <c r="A35" s="81"/>
      <c r="B35" s="82"/>
      <c r="C35" s="82"/>
      <c r="D35" s="83"/>
      <c r="E35" s="81"/>
      <c r="F35" s="139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34"/>
    </row>
    <row r="36" spans="1:17" ht="7.5" customHeight="1">
      <c r="A36" s="117"/>
      <c r="B36" s="2"/>
      <c r="C36" s="2"/>
      <c r="D36" s="118"/>
      <c r="E36" s="117"/>
      <c r="F36" s="142"/>
      <c r="G36" s="143"/>
      <c r="H36" s="143"/>
      <c r="I36" s="143"/>
      <c r="J36" s="143"/>
      <c r="K36" s="143"/>
      <c r="L36" s="143"/>
      <c r="M36" s="144"/>
      <c r="N36" s="144"/>
      <c r="O36" s="144"/>
      <c r="P36" s="144"/>
      <c r="Q36" s="135"/>
    </row>
    <row r="37" spans="1:17" ht="7.5" customHeight="1">
      <c r="A37" s="106"/>
      <c r="B37" s="107"/>
      <c r="C37" s="107"/>
      <c r="D37" s="108"/>
      <c r="E37" s="106"/>
      <c r="F37" s="136"/>
      <c r="G37" s="137"/>
      <c r="H37" s="137"/>
      <c r="I37" s="137"/>
      <c r="J37" s="137"/>
      <c r="K37" s="137"/>
      <c r="L37" s="137"/>
      <c r="M37" s="138"/>
      <c r="N37" s="138"/>
      <c r="O37" s="138"/>
      <c r="P37" s="138"/>
      <c r="Q37" s="133"/>
    </row>
    <row r="38" spans="1:17" ht="7.5" customHeight="1">
      <c r="A38" s="106"/>
      <c r="B38" s="107"/>
      <c r="C38" s="107"/>
      <c r="D38" s="108"/>
      <c r="E38" s="106"/>
      <c r="F38" s="136"/>
      <c r="G38" s="137"/>
      <c r="H38" s="137"/>
      <c r="I38" s="137"/>
      <c r="J38" s="137"/>
      <c r="K38" s="137"/>
      <c r="L38" s="137"/>
      <c r="M38" s="138"/>
      <c r="N38" s="138"/>
      <c r="O38" s="138"/>
      <c r="P38" s="138"/>
      <c r="Q38" s="133"/>
    </row>
    <row r="39" spans="1:17" ht="7.5" customHeight="1">
      <c r="A39" s="81"/>
      <c r="B39" s="82"/>
      <c r="C39" s="82"/>
      <c r="D39" s="83"/>
      <c r="E39" s="81"/>
      <c r="F39" s="139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34"/>
    </row>
    <row r="40" spans="1:17" ht="7.5" customHeight="1">
      <c r="A40" s="117"/>
      <c r="B40" s="2"/>
      <c r="C40" s="2"/>
      <c r="D40" s="118"/>
      <c r="E40" s="117"/>
      <c r="F40" s="142"/>
      <c r="G40" s="143"/>
      <c r="H40" s="143"/>
      <c r="I40" s="143"/>
      <c r="J40" s="143"/>
      <c r="K40" s="143"/>
      <c r="L40" s="143"/>
      <c r="M40" s="144"/>
      <c r="N40" s="144"/>
      <c r="O40" s="144"/>
      <c r="P40" s="144"/>
      <c r="Q40" s="135"/>
    </row>
    <row r="41" spans="1:17" ht="7.5" customHeight="1">
      <c r="A41" s="106"/>
      <c r="B41" s="107"/>
      <c r="C41" s="107"/>
      <c r="D41" s="108"/>
      <c r="E41" s="106"/>
      <c r="F41" s="136"/>
      <c r="G41" s="137"/>
      <c r="H41" s="137"/>
      <c r="I41" s="137"/>
      <c r="J41" s="137"/>
      <c r="K41" s="137"/>
      <c r="L41" s="137"/>
      <c r="M41" s="138"/>
      <c r="N41" s="138"/>
      <c r="O41" s="138"/>
      <c r="P41" s="138"/>
      <c r="Q41" s="133"/>
    </row>
    <row r="42" spans="1:17" ht="7.5" customHeight="1">
      <c r="A42" s="106"/>
      <c r="B42" s="107"/>
      <c r="C42" s="107"/>
      <c r="D42" s="108"/>
      <c r="E42" s="106"/>
      <c r="F42" s="136"/>
      <c r="G42" s="137"/>
      <c r="H42" s="137"/>
      <c r="I42" s="137"/>
      <c r="J42" s="137"/>
      <c r="K42" s="137"/>
      <c r="L42" s="137"/>
      <c r="M42" s="138"/>
      <c r="N42" s="138"/>
      <c r="O42" s="138"/>
      <c r="P42" s="138"/>
      <c r="Q42" s="133"/>
    </row>
    <row r="43" spans="1:17" ht="7.5" customHeight="1">
      <c r="A43" s="106"/>
      <c r="B43" s="107"/>
      <c r="C43" s="107"/>
      <c r="D43" s="108"/>
      <c r="E43" s="106"/>
      <c r="F43" s="136"/>
      <c r="G43" s="137"/>
      <c r="H43" s="137"/>
      <c r="I43" s="137"/>
      <c r="J43" s="137"/>
      <c r="K43" s="137"/>
      <c r="L43" s="137"/>
      <c r="M43" s="138"/>
      <c r="N43" s="138"/>
      <c r="O43" s="138"/>
      <c r="P43" s="138"/>
      <c r="Q43" s="133"/>
    </row>
    <row r="44" spans="1:17" ht="7.5" customHeight="1">
      <c r="A44" s="81"/>
      <c r="B44" s="82"/>
      <c r="C44" s="82"/>
      <c r="D44" s="83"/>
      <c r="E44" s="81"/>
      <c r="F44" s="139"/>
      <c r="G44" s="140"/>
      <c r="H44" s="140"/>
      <c r="I44" s="140"/>
      <c r="J44" s="140"/>
      <c r="K44" s="140"/>
      <c r="L44" s="140"/>
      <c r="M44" s="141"/>
      <c r="N44" s="141"/>
      <c r="O44" s="141"/>
      <c r="P44" s="141"/>
      <c r="Q44" s="134"/>
    </row>
    <row r="45" spans="1:17" ht="7.5" customHeight="1">
      <c r="A45" s="81"/>
      <c r="B45" s="82"/>
      <c r="C45" s="82"/>
      <c r="D45" s="83"/>
      <c r="E45" s="81"/>
      <c r="F45" s="139"/>
      <c r="G45" s="140"/>
      <c r="H45" s="140"/>
      <c r="I45" s="140"/>
      <c r="J45" s="140"/>
      <c r="K45" s="140"/>
      <c r="L45" s="140"/>
      <c r="M45" s="141"/>
      <c r="N45" s="141"/>
      <c r="O45" s="141"/>
      <c r="P45" s="141"/>
      <c r="Q45" s="134"/>
    </row>
    <row r="46" spans="1:17" ht="7.5" customHeight="1">
      <c r="A46" s="106"/>
      <c r="B46" s="107"/>
      <c r="C46" s="107"/>
      <c r="D46" s="108"/>
      <c r="E46" s="106"/>
      <c r="F46" s="136"/>
      <c r="G46" s="137"/>
      <c r="H46" s="137"/>
      <c r="I46" s="137"/>
      <c r="J46" s="137"/>
      <c r="K46" s="137"/>
      <c r="L46" s="137"/>
      <c r="M46" s="138"/>
      <c r="N46" s="138"/>
      <c r="O46" s="138"/>
      <c r="P46" s="138"/>
      <c r="Q46" s="133"/>
    </row>
    <row r="47" spans="1:17" ht="7.5" customHeight="1">
      <c r="A47" s="81"/>
      <c r="B47" s="82"/>
      <c r="C47" s="82"/>
      <c r="D47" s="83"/>
      <c r="E47" s="81"/>
      <c r="F47" s="139"/>
      <c r="G47" s="140"/>
      <c r="H47" s="140"/>
      <c r="I47" s="140"/>
      <c r="J47" s="140"/>
      <c r="K47" s="140"/>
      <c r="L47" s="140"/>
      <c r="M47" s="141"/>
      <c r="N47" s="141"/>
      <c r="O47" s="141"/>
      <c r="P47" s="141"/>
      <c r="Q47" s="134"/>
    </row>
    <row r="48" spans="1:17" ht="7.5" customHeight="1">
      <c r="A48" s="81"/>
      <c r="B48" s="82"/>
      <c r="C48" s="82"/>
      <c r="D48" s="83"/>
      <c r="E48" s="81"/>
      <c r="F48" s="139"/>
      <c r="G48" s="140"/>
      <c r="H48" s="140"/>
      <c r="I48" s="140"/>
      <c r="J48" s="140"/>
      <c r="K48" s="140"/>
      <c r="L48" s="140"/>
      <c r="M48" s="141"/>
      <c r="N48" s="141"/>
      <c r="O48" s="141"/>
      <c r="P48" s="141"/>
      <c r="Q48" s="134"/>
    </row>
    <row r="49" spans="1:17" ht="7.5" customHeight="1">
      <c r="A49" s="106"/>
      <c r="B49" s="107"/>
      <c r="C49" s="107"/>
      <c r="D49" s="108"/>
      <c r="E49" s="106"/>
      <c r="F49" s="136"/>
      <c r="G49" s="137"/>
      <c r="H49" s="137"/>
      <c r="I49" s="137"/>
      <c r="J49" s="137"/>
      <c r="K49" s="137"/>
      <c r="L49" s="137"/>
      <c r="M49" s="138"/>
      <c r="N49" s="138"/>
      <c r="O49" s="138"/>
      <c r="P49" s="138"/>
      <c r="Q49" s="133"/>
    </row>
    <row r="50" spans="1:17" ht="7.5" customHeight="1">
      <c r="A50" s="106"/>
      <c r="B50" s="107"/>
      <c r="C50" s="107"/>
      <c r="D50" s="108"/>
      <c r="E50" s="106"/>
      <c r="F50" s="136"/>
      <c r="G50" s="137"/>
      <c r="H50" s="137"/>
      <c r="I50" s="137"/>
      <c r="J50" s="137"/>
      <c r="K50" s="137"/>
      <c r="L50" s="137"/>
      <c r="M50" s="138"/>
      <c r="N50" s="138"/>
      <c r="O50" s="138"/>
      <c r="P50" s="138"/>
      <c r="Q50" s="133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7"/>
  <dimension ref="A1:R50"/>
  <sheetViews>
    <sheetView workbookViewId="0" topLeftCell="A1">
      <selection activeCell="A1" sqref="A1:R104"/>
    </sheetView>
  </sheetViews>
  <sheetFormatPr defaultColWidth="11.421875" defaultRowHeight="12.75"/>
  <cols>
    <col min="1" max="3" width="5.28125" style="0" customWidth="1"/>
    <col min="4" max="4" width="3.8515625" style="0" customWidth="1"/>
    <col min="5" max="5" width="3.7109375" style="0" customWidth="1"/>
    <col min="6" max="6" width="4.28125" style="0" customWidth="1"/>
    <col min="7" max="7" width="4.7109375" style="0" customWidth="1"/>
    <col min="8" max="8" width="5.8515625" style="0" customWidth="1"/>
    <col min="9" max="9" width="5.421875" style="0" customWidth="1"/>
    <col min="10" max="10" width="3.57421875" style="0" customWidth="1"/>
    <col min="11" max="12" width="3.140625" style="0" customWidth="1"/>
    <col min="13" max="13" width="5.421875" style="0" customWidth="1"/>
  </cols>
  <sheetData>
    <row r="1" spans="1:18" ht="7.5" customHeight="1">
      <c r="A1" s="154"/>
      <c r="B1" s="155"/>
      <c r="C1" s="155"/>
      <c r="D1" s="156"/>
      <c r="E1" s="154"/>
      <c r="F1" s="154"/>
      <c r="G1" s="146"/>
      <c r="H1" s="146"/>
      <c r="I1" s="146"/>
      <c r="J1" s="146"/>
      <c r="K1" s="146"/>
      <c r="L1" s="146"/>
      <c r="M1" s="155"/>
      <c r="N1" s="147"/>
      <c r="O1" s="147"/>
      <c r="P1" s="147"/>
      <c r="Q1" s="157"/>
      <c r="R1" s="158"/>
    </row>
    <row r="2" spans="1:18" ht="7.5" customHeight="1">
      <c r="A2" s="81"/>
      <c r="B2" s="82"/>
      <c r="C2" s="82"/>
      <c r="D2" s="83"/>
      <c r="E2" s="81"/>
      <c r="F2" s="81"/>
      <c r="G2" s="84"/>
      <c r="H2" s="84"/>
      <c r="I2" s="84"/>
      <c r="J2" s="84"/>
      <c r="K2" s="84"/>
      <c r="L2" s="84"/>
      <c r="M2" s="82"/>
      <c r="N2" s="85"/>
      <c r="O2" s="85"/>
      <c r="P2" s="85"/>
      <c r="Q2" s="86"/>
      <c r="R2" s="87"/>
    </row>
    <row r="3" spans="1:18" ht="7.5" customHeight="1">
      <c r="A3" s="81"/>
      <c r="B3" s="82"/>
      <c r="C3" s="82"/>
      <c r="D3" s="83"/>
      <c r="E3" s="81"/>
      <c r="F3" s="81"/>
      <c r="G3" s="84"/>
      <c r="H3" s="84"/>
      <c r="I3" s="84"/>
      <c r="J3" s="84"/>
      <c r="K3" s="84"/>
      <c r="L3" s="84"/>
      <c r="M3" s="82"/>
      <c r="N3" s="85"/>
      <c r="O3" s="85"/>
      <c r="P3" s="85"/>
      <c r="Q3" s="86"/>
      <c r="R3" s="87"/>
    </row>
    <row r="4" spans="1:18" ht="7.5" customHeight="1">
      <c r="A4" s="81"/>
      <c r="B4" s="82"/>
      <c r="C4" s="82"/>
      <c r="D4" s="83"/>
      <c r="E4" s="81"/>
      <c r="F4" s="81"/>
      <c r="G4" s="84"/>
      <c r="H4" s="84"/>
      <c r="I4" s="84"/>
      <c r="J4" s="84"/>
      <c r="K4" s="84"/>
      <c r="L4" s="84"/>
      <c r="M4" s="82"/>
      <c r="N4" s="85"/>
      <c r="O4" s="85"/>
      <c r="P4" s="85"/>
      <c r="Q4" s="86"/>
      <c r="R4" s="87"/>
    </row>
    <row r="5" spans="1:18" ht="7.5" customHeight="1">
      <c r="A5" s="81"/>
      <c r="B5" s="82"/>
      <c r="C5" s="82"/>
      <c r="D5" s="83"/>
      <c r="E5" s="81"/>
      <c r="F5" s="81"/>
      <c r="G5" s="84"/>
      <c r="H5" s="84"/>
      <c r="I5" s="84"/>
      <c r="J5" s="84"/>
      <c r="K5" s="84"/>
      <c r="L5" s="84"/>
      <c r="M5" s="82"/>
      <c r="N5" s="85"/>
      <c r="O5" s="85"/>
      <c r="P5" s="85"/>
      <c r="Q5" s="86"/>
      <c r="R5" s="87"/>
    </row>
    <row r="6" spans="1:18" ht="7.5" customHeight="1">
      <c r="A6" s="81"/>
      <c r="B6" s="82"/>
      <c r="C6" s="82"/>
      <c r="D6" s="83"/>
      <c r="E6" s="81"/>
      <c r="F6" s="81"/>
      <c r="G6" s="84"/>
      <c r="H6" s="84"/>
      <c r="I6" s="84"/>
      <c r="J6" s="84"/>
      <c r="K6" s="84"/>
      <c r="L6" s="84"/>
      <c r="M6" s="82"/>
      <c r="N6" s="85"/>
      <c r="O6" s="85"/>
      <c r="P6" s="85"/>
      <c r="Q6" s="86"/>
      <c r="R6" s="87"/>
    </row>
    <row r="7" spans="1:18" ht="7.5" customHeight="1">
      <c r="A7" s="106"/>
      <c r="B7" s="107"/>
      <c r="C7" s="107"/>
      <c r="D7" s="108"/>
      <c r="E7" s="106"/>
      <c r="F7" s="106"/>
      <c r="G7" s="109"/>
      <c r="H7" s="109"/>
      <c r="I7" s="109"/>
      <c r="J7" s="109"/>
      <c r="K7" s="109"/>
      <c r="L7" s="109"/>
      <c r="M7" s="107"/>
      <c r="N7" s="110"/>
      <c r="O7" s="110"/>
      <c r="P7" s="110"/>
      <c r="Q7" s="111"/>
      <c r="R7" s="112"/>
    </row>
    <row r="8" spans="1:18" ht="7.5" customHeight="1">
      <c r="A8" s="106"/>
      <c r="B8" s="107"/>
      <c r="C8" s="107"/>
      <c r="D8" s="108"/>
      <c r="E8" s="106"/>
      <c r="F8" s="106"/>
      <c r="G8" s="109"/>
      <c r="H8" s="109"/>
      <c r="I8" s="109"/>
      <c r="J8" s="109"/>
      <c r="K8" s="109"/>
      <c r="L8" s="109"/>
      <c r="M8" s="107"/>
      <c r="N8" s="110"/>
      <c r="O8" s="110"/>
      <c r="P8" s="110"/>
      <c r="Q8" s="111"/>
      <c r="R8" s="112"/>
    </row>
    <row r="9" spans="1:18" ht="7.5" customHeight="1">
      <c r="A9" s="117"/>
      <c r="B9" s="2"/>
      <c r="C9" s="2"/>
      <c r="D9" s="118"/>
      <c r="E9" s="117"/>
      <c r="F9" s="117"/>
      <c r="G9" s="17"/>
      <c r="H9" s="17"/>
      <c r="I9" s="17"/>
      <c r="J9" s="17"/>
      <c r="K9" s="17"/>
      <c r="L9" s="17"/>
      <c r="M9" s="2"/>
      <c r="N9" s="3"/>
      <c r="O9" s="3"/>
      <c r="P9" s="3"/>
      <c r="Q9" s="6"/>
      <c r="R9" s="70"/>
    </row>
    <row r="10" spans="1:18" ht="7.5" customHeight="1">
      <c r="A10" s="81"/>
      <c r="B10" s="82"/>
      <c r="C10" s="82"/>
      <c r="D10" s="83"/>
      <c r="E10" s="81"/>
      <c r="F10" s="81"/>
      <c r="G10" s="84"/>
      <c r="H10" s="84"/>
      <c r="I10" s="84"/>
      <c r="J10" s="84"/>
      <c r="K10" s="84"/>
      <c r="L10" s="84"/>
      <c r="M10" s="82"/>
      <c r="N10" s="85"/>
      <c r="O10" s="85"/>
      <c r="P10" s="85"/>
      <c r="Q10" s="86"/>
      <c r="R10" s="87"/>
    </row>
    <row r="11" spans="1:18" ht="7.5" customHeight="1">
      <c r="A11" s="81"/>
      <c r="B11" s="82"/>
      <c r="C11" s="82"/>
      <c r="D11" s="83"/>
      <c r="E11" s="81"/>
      <c r="F11" s="81"/>
      <c r="G11" s="84"/>
      <c r="H11" s="84"/>
      <c r="I11" s="84"/>
      <c r="J11" s="84"/>
      <c r="K11" s="84"/>
      <c r="L11" s="84"/>
      <c r="M11" s="82"/>
      <c r="N11" s="85"/>
      <c r="O11" s="85"/>
      <c r="P11" s="85"/>
      <c r="Q11" s="86"/>
      <c r="R11" s="87"/>
    </row>
    <row r="12" spans="1:18" ht="7.5" customHeight="1">
      <c r="A12" s="81"/>
      <c r="B12" s="82"/>
      <c r="C12" s="82"/>
      <c r="D12" s="83"/>
      <c r="E12" s="81"/>
      <c r="F12" s="81"/>
      <c r="G12" s="84"/>
      <c r="H12" s="84"/>
      <c r="I12" s="84"/>
      <c r="J12" s="84"/>
      <c r="K12" s="84"/>
      <c r="L12" s="84"/>
      <c r="M12" s="82"/>
      <c r="N12" s="85"/>
      <c r="O12" s="85"/>
      <c r="P12" s="85"/>
      <c r="Q12" s="86"/>
      <c r="R12" s="87"/>
    </row>
    <row r="13" spans="1:18" ht="7.5" customHeight="1">
      <c r="A13" s="81"/>
      <c r="B13" s="82"/>
      <c r="C13" s="82"/>
      <c r="D13" s="83"/>
      <c r="E13" s="81"/>
      <c r="F13" s="81"/>
      <c r="G13" s="84"/>
      <c r="H13" s="84"/>
      <c r="I13" s="84"/>
      <c r="J13" s="84"/>
      <c r="K13" s="84"/>
      <c r="L13" s="84"/>
      <c r="M13" s="82"/>
      <c r="N13" s="85"/>
      <c r="O13" s="85"/>
      <c r="P13" s="85"/>
      <c r="Q13" s="86"/>
      <c r="R13" s="87"/>
    </row>
    <row r="14" spans="1:18" ht="7.5" customHeight="1">
      <c r="A14" s="106"/>
      <c r="B14" s="107"/>
      <c r="C14" s="107"/>
      <c r="D14" s="108"/>
      <c r="E14" s="106"/>
      <c r="F14" s="106"/>
      <c r="G14" s="109"/>
      <c r="H14" s="109"/>
      <c r="I14" s="109"/>
      <c r="J14" s="109"/>
      <c r="K14" s="109"/>
      <c r="L14" s="109"/>
      <c r="M14" s="107"/>
      <c r="N14" s="110"/>
      <c r="O14" s="110"/>
      <c r="P14" s="110"/>
      <c r="Q14" s="111"/>
      <c r="R14" s="112"/>
    </row>
    <row r="15" spans="1:18" ht="7.5" customHeight="1">
      <c r="A15" s="106"/>
      <c r="B15" s="107"/>
      <c r="C15" s="107"/>
      <c r="D15" s="108"/>
      <c r="E15" s="106"/>
      <c r="F15" s="106"/>
      <c r="G15" s="109"/>
      <c r="H15" s="109"/>
      <c r="I15" s="109"/>
      <c r="J15" s="109"/>
      <c r="K15" s="109"/>
      <c r="L15" s="109"/>
      <c r="M15" s="107"/>
      <c r="N15" s="110"/>
      <c r="O15" s="110"/>
      <c r="P15" s="110"/>
      <c r="Q15" s="111"/>
      <c r="R15" s="112"/>
    </row>
    <row r="16" spans="1:18" ht="7.5" customHeight="1">
      <c r="A16" s="106"/>
      <c r="B16" s="107"/>
      <c r="C16" s="107"/>
      <c r="D16" s="108"/>
      <c r="E16" s="106"/>
      <c r="F16" s="106"/>
      <c r="G16" s="109"/>
      <c r="H16" s="109"/>
      <c r="I16" s="109"/>
      <c r="J16" s="109"/>
      <c r="K16" s="109"/>
      <c r="L16" s="109"/>
      <c r="M16" s="107"/>
      <c r="N16" s="110"/>
      <c r="O16" s="110"/>
      <c r="P16" s="110"/>
      <c r="Q16" s="111"/>
      <c r="R16" s="112"/>
    </row>
    <row r="17" spans="1:18" ht="7.5" customHeight="1">
      <c r="A17" s="81"/>
      <c r="B17" s="82"/>
      <c r="C17" s="82"/>
      <c r="D17" s="83"/>
      <c r="E17" s="81"/>
      <c r="F17" s="81"/>
      <c r="G17" s="84"/>
      <c r="H17" s="84"/>
      <c r="I17" s="84"/>
      <c r="J17" s="84"/>
      <c r="K17" s="84"/>
      <c r="L17" s="84"/>
      <c r="M17" s="82"/>
      <c r="N17" s="85"/>
      <c r="O17" s="85"/>
      <c r="P17" s="85"/>
      <c r="Q17" s="86"/>
      <c r="R17" s="87"/>
    </row>
    <row r="18" spans="1:18" ht="7.5" customHeight="1">
      <c r="A18" s="81"/>
      <c r="B18" s="82"/>
      <c r="C18" s="82"/>
      <c r="D18" s="83"/>
      <c r="E18" s="81"/>
      <c r="F18" s="81"/>
      <c r="G18" s="84"/>
      <c r="H18" s="84"/>
      <c r="I18" s="84"/>
      <c r="J18" s="84"/>
      <c r="K18" s="84"/>
      <c r="L18" s="84"/>
      <c r="M18" s="82"/>
      <c r="N18" s="85"/>
      <c r="O18" s="85"/>
      <c r="P18" s="85"/>
      <c r="Q18" s="86"/>
      <c r="R18" s="87"/>
    </row>
    <row r="19" spans="1:18" ht="7.5" customHeight="1">
      <c r="A19" s="81"/>
      <c r="B19" s="82"/>
      <c r="C19" s="82"/>
      <c r="D19" s="83"/>
      <c r="E19" s="81"/>
      <c r="F19" s="81"/>
      <c r="G19" s="84"/>
      <c r="H19" s="84"/>
      <c r="I19" s="84"/>
      <c r="J19" s="84"/>
      <c r="K19" s="84"/>
      <c r="L19" s="84"/>
      <c r="M19" s="82"/>
      <c r="N19" s="85"/>
      <c r="O19" s="85"/>
      <c r="P19" s="85"/>
      <c r="Q19" s="86"/>
      <c r="R19" s="87"/>
    </row>
    <row r="20" spans="1:18" ht="7.5" customHeight="1">
      <c r="A20" s="117"/>
      <c r="B20" s="2"/>
      <c r="C20" s="2"/>
      <c r="D20" s="118"/>
      <c r="E20" s="117"/>
      <c r="F20" s="117"/>
      <c r="G20" s="17"/>
      <c r="H20" s="17"/>
      <c r="I20" s="17"/>
      <c r="J20" s="17"/>
      <c r="K20" s="17"/>
      <c r="L20" s="17"/>
      <c r="M20" s="2"/>
      <c r="N20" s="3"/>
      <c r="O20" s="3"/>
      <c r="P20" s="3"/>
      <c r="Q20" s="6"/>
      <c r="R20" s="70"/>
    </row>
    <row r="21" spans="1:18" ht="7.5" customHeight="1">
      <c r="A21" s="81"/>
      <c r="B21" s="82"/>
      <c r="C21" s="82"/>
      <c r="D21" s="83"/>
      <c r="E21" s="81"/>
      <c r="F21" s="81"/>
      <c r="G21" s="84"/>
      <c r="H21" s="84"/>
      <c r="I21" s="84"/>
      <c r="J21" s="84"/>
      <c r="K21" s="84"/>
      <c r="L21" s="84"/>
      <c r="M21" s="82"/>
      <c r="N21" s="85"/>
      <c r="O21" s="85"/>
      <c r="P21" s="85"/>
      <c r="Q21" s="86"/>
      <c r="R21" s="87"/>
    </row>
    <row r="22" spans="1:18" ht="7.5" customHeight="1">
      <c r="A22" s="81"/>
      <c r="B22" s="82"/>
      <c r="C22" s="82"/>
      <c r="D22" s="83"/>
      <c r="E22" s="81"/>
      <c r="F22" s="81"/>
      <c r="G22" s="84"/>
      <c r="H22" s="84"/>
      <c r="I22" s="84"/>
      <c r="J22" s="84"/>
      <c r="K22" s="84"/>
      <c r="L22" s="84"/>
      <c r="M22" s="82"/>
      <c r="N22" s="85"/>
      <c r="O22" s="85"/>
      <c r="P22" s="85"/>
      <c r="Q22" s="86"/>
      <c r="R22" s="87"/>
    </row>
    <row r="23" spans="1:18" ht="7.5" customHeight="1">
      <c r="A23" s="81"/>
      <c r="B23" s="82"/>
      <c r="C23" s="82"/>
      <c r="D23" s="83"/>
      <c r="E23" s="81"/>
      <c r="F23" s="81"/>
      <c r="G23" s="84"/>
      <c r="H23" s="84"/>
      <c r="I23" s="84"/>
      <c r="J23" s="84"/>
      <c r="K23" s="84"/>
      <c r="L23" s="84"/>
      <c r="M23" s="82"/>
      <c r="N23" s="85"/>
      <c r="O23" s="85"/>
      <c r="P23" s="85"/>
      <c r="Q23" s="86"/>
      <c r="R23" s="87"/>
    </row>
    <row r="24" spans="1:18" ht="7.5" customHeight="1">
      <c r="A24" s="81"/>
      <c r="B24" s="82"/>
      <c r="C24" s="82"/>
      <c r="D24" s="83"/>
      <c r="E24" s="81"/>
      <c r="F24" s="81"/>
      <c r="G24" s="84"/>
      <c r="H24" s="84"/>
      <c r="I24" s="84"/>
      <c r="J24" s="84"/>
      <c r="K24" s="84"/>
      <c r="L24" s="84"/>
      <c r="M24" s="82"/>
      <c r="N24" s="85"/>
      <c r="O24" s="85"/>
      <c r="P24" s="85"/>
      <c r="Q24" s="86"/>
      <c r="R24" s="87"/>
    </row>
    <row r="25" spans="1:18" ht="7.5" customHeight="1">
      <c r="A25" s="106"/>
      <c r="B25" s="107"/>
      <c r="C25" s="107"/>
      <c r="D25" s="108"/>
      <c r="E25" s="106"/>
      <c r="F25" s="106"/>
      <c r="G25" s="109"/>
      <c r="H25" s="109"/>
      <c r="I25" s="109"/>
      <c r="J25" s="109"/>
      <c r="K25" s="109"/>
      <c r="L25" s="109"/>
      <c r="M25" s="107"/>
      <c r="N25" s="110"/>
      <c r="O25" s="110"/>
      <c r="P25" s="110"/>
      <c r="Q25" s="111"/>
      <c r="R25" s="112"/>
    </row>
    <row r="26" spans="1:18" ht="7.5" customHeight="1">
      <c r="A26" s="81"/>
      <c r="B26" s="82"/>
      <c r="C26" s="82"/>
      <c r="D26" s="83"/>
      <c r="E26" s="81"/>
      <c r="F26" s="81"/>
      <c r="G26" s="84"/>
      <c r="H26" s="84"/>
      <c r="I26" s="84"/>
      <c r="J26" s="84"/>
      <c r="K26" s="84"/>
      <c r="L26" s="84"/>
      <c r="M26" s="82"/>
      <c r="N26" s="85"/>
      <c r="O26" s="85"/>
      <c r="P26" s="85"/>
      <c r="Q26" s="86"/>
      <c r="R26" s="87"/>
    </row>
    <row r="27" spans="1:18" ht="7.5" customHeight="1">
      <c r="A27" s="81"/>
      <c r="B27" s="82"/>
      <c r="C27" s="82"/>
      <c r="D27" s="83"/>
      <c r="E27" s="81"/>
      <c r="F27" s="81"/>
      <c r="G27" s="84"/>
      <c r="H27" s="84"/>
      <c r="I27" s="84"/>
      <c r="J27" s="84"/>
      <c r="K27" s="84"/>
      <c r="L27" s="84"/>
      <c r="M27" s="82"/>
      <c r="N27" s="85"/>
      <c r="O27" s="85"/>
      <c r="P27" s="85"/>
      <c r="Q27" s="86"/>
      <c r="R27" s="87"/>
    </row>
    <row r="28" spans="1:18" ht="7.5" customHeight="1">
      <c r="A28" s="81"/>
      <c r="B28" s="82"/>
      <c r="C28" s="82"/>
      <c r="D28" s="83"/>
      <c r="E28" s="81"/>
      <c r="F28" s="81"/>
      <c r="G28" s="84"/>
      <c r="H28" s="84"/>
      <c r="I28" s="84"/>
      <c r="J28" s="84"/>
      <c r="K28" s="84"/>
      <c r="L28" s="84"/>
      <c r="M28" s="82"/>
      <c r="N28" s="85"/>
      <c r="O28" s="85"/>
      <c r="P28" s="85"/>
      <c r="Q28" s="86"/>
      <c r="R28" s="87"/>
    </row>
    <row r="29" spans="1:18" ht="7.5" customHeight="1">
      <c r="A29" s="106"/>
      <c r="B29" s="107"/>
      <c r="C29" s="107"/>
      <c r="D29" s="108"/>
      <c r="E29" s="106"/>
      <c r="F29" s="106"/>
      <c r="G29" s="109"/>
      <c r="H29" s="109"/>
      <c r="I29" s="109"/>
      <c r="J29" s="109"/>
      <c r="K29" s="109"/>
      <c r="L29" s="109"/>
      <c r="M29" s="107"/>
      <c r="N29" s="110"/>
      <c r="O29" s="110"/>
      <c r="P29" s="110"/>
      <c r="Q29" s="111"/>
      <c r="R29" s="112"/>
    </row>
    <row r="30" spans="1:18" ht="7.5" customHeight="1">
      <c r="A30" s="106"/>
      <c r="B30" s="107"/>
      <c r="C30" s="107"/>
      <c r="D30" s="108"/>
      <c r="E30" s="106"/>
      <c r="F30" s="106"/>
      <c r="G30" s="109"/>
      <c r="H30" s="109"/>
      <c r="I30" s="109"/>
      <c r="J30" s="109"/>
      <c r="K30" s="109"/>
      <c r="L30" s="109"/>
      <c r="M30" s="107"/>
      <c r="N30" s="110"/>
      <c r="O30" s="110"/>
      <c r="P30" s="110"/>
      <c r="Q30" s="111"/>
      <c r="R30" s="112"/>
    </row>
    <row r="31" spans="1:18" ht="7.5" customHeight="1">
      <c r="A31" s="106"/>
      <c r="B31" s="107"/>
      <c r="C31" s="107"/>
      <c r="D31" s="108"/>
      <c r="E31" s="106"/>
      <c r="F31" s="106"/>
      <c r="G31" s="109"/>
      <c r="H31" s="109"/>
      <c r="I31" s="109"/>
      <c r="J31" s="109"/>
      <c r="K31" s="109"/>
      <c r="L31" s="109"/>
      <c r="M31" s="107"/>
      <c r="N31" s="110"/>
      <c r="O31" s="110"/>
      <c r="P31" s="110"/>
      <c r="Q31" s="111"/>
      <c r="R31" s="112"/>
    </row>
    <row r="32" spans="1:18" ht="7.5" customHeight="1">
      <c r="A32" s="117"/>
      <c r="B32" s="2"/>
      <c r="C32" s="2"/>
      <c r="D32" s="118"/>
      <c r="E32" s="117"/>
      <c r="F32" s="117"/>
      <c r="G32" s="17"/>
      <c r="H32" s="17"/>
      <c r="I32" s="17"/>
      <c r="J32" s="17"/>
      <c r="K32" s="17"/>
      <c r="L32" s="17"/>
      <c r="M32" s="2"/>
      <c r="N32" s="3"/>
      <c r="O32" s="3"/>
      <c r="P32" s="3"/>
      <c r="Q32" s="6"/>
      <c r="R32" s="70"/>
    </row>
    <row r="33" spans="1:18" ht="7.5" customHeight="1">
      <c r="A33" s="81"/>
      <c r="B33" s="82"/>
      <c r="C33" s="82"/>
      <c r="D33" s="83"/>
      <c r="E33" s="81"/>
      <c r="F33" s="81"/>
      <c r="G33" s="84"/>
      <c r="H33" s="84"/>
      <c r="I33" s="84"/>
      <c r="J33" s="84"/>
      <c r="K33" s="84"/>
      <c r="L33" s="84"/>
      <c r="M33" s="82"/>
      <c r="N33" s="85"/>
      <c r="O33" s="85"/>
      <c r="P33" s="85"/>
      <c r="Q33" s="86"/>
      <c r="R33" s="87"/>
    </row>
    <row r="34" spans="1:18" ht="7.5" customHeight="1">
      <c r="A34" s="81"/>
      <c r="B34" s="82"/>
      <c r="C34" s="82"/>
      <c r="D34" s="83"/>
      <c r="E34" s="81"/>
      <c r="F34" s="81"/>
      <c r="G34" s="84"/>
      <c r="H34" s="84"/>
      <c r="I34" s="84"/>
      <c r="J34" s="84"/>
      <c r="K34" s="84"/>
      <c r="L34" s="84"/>
      <c r="M34" s="82"/>
      <c r="N34" s="85"/>
      <c r="O34" s="85"/>
      <c r="P34" s="85"/>
      <c r="Q34" s="86"/>
      <c r="R34" s="87"/>
    </row>
    <row r="35" spans="1:18" ht="7.5" customHeight="1">
      <c r="A35" s="106"/>
      <c r="B35" s="107"/>
      <c r="C35" s="107"/>
      <c r="D35" s="108"/>
      <c r="E35" s="106"/>
      <c r="F35" s="106"/>
      <c r="G35" s="109"/>
      <c r="H35" s="109"/>
      <c r="I35" s="109"/>
      <c r="J35" s="109"/>
      <c r="K35" s="109"/>
      <c r="L35" s="109"/>
      <c r="M35" s="107"/>
      <c r="N35" s="110"/>
      <c r="O35" s="110"/>
      <c r="P35" s="110"/>
      <c r="Q35" s="111"/>
      <c r="R35" s="112"/>
    </row>
    <row r="36" spans="1:18" ht="7.5" customHeight="1">
      <c r="A36" s="106"/>
      <c r="B36" s="107"/>
      <c r="C36" s="107"/>
      <c r="D36" s="108"/>
      <c r="E36" s="106"/>
      <c r="F36" s="106"/>
      <c r="G36" s="109"/>
      <c r="H36" s="109"/>
      <c r="I36" s="109"/>
      <c r="J36" s="109"/>
      <c r="K36" s="109"/>
      <c r="L36" s="109"/>
      <c r="M36" s="107"/>
      <c r="N36" s="110"/>
      <c r="O36" s="110"/>
      <c r="P36" s="110"/>
      <c r="Q36" s="111"/>
      <c r="R36" s="112"/>
    </row>
    <row r="37" spans="1:18" ht="7.5" customHeight="1">
      <c r="A37" s="81"/>
      <c r="B37" s="82"/>
      <c r="C37" s="82"/>
      <c r="D37" s="83"/>
      <c r="E37" s="81"/>
      <c r="F37" s="81"/>
      <c r="G37" s="84"/>
      <c r="H37" s="84"/>
      <c r="I37" s="84"/>
      <c r="J37" s="84"/>
      <c r="K37" s="84"/>
      <c r="L37" s="84"/>
      <c r="M37" s="82"/>
      <c r="N37" s="85"/>
      <c r="O37" s="85"/>
      <c r="P37" s="85"/>
      <c r="Q37" s="86"/>
      <c r="R37" s="87"/>
    </row>
    <row r="38" spans="1:18" ht="7.5" customHeight="1">
      <c r="A38" s="81"/>
      <c r="B38" s="82"/>
      <c r="C38" s="82"/>
      <c r="D38" s="83"/>
      <c r="E38" s="81"/>
      <c r="F38" s="81"/>
      <c r="G38" s="84"/>
      <c r="H38" s="84"/>
      <c r="I38" s="84"/>
      <c r="J38" s="84"/>
      <c r="K38" s="84"/>
      <c r="L38" s="84"/>
      <c r="M38" s="82"/>
      <c r="N38" s="85"/>
      <c r="O38" s="85"/>
      <c r="P38" s="85"/>
      <c r="Q38" s="86"/>
      <c r="R38" s="87"/>
    </row>
    <row r="39" spans="1:18" ht="7.5" customHeight="1">
      <c r="A39" s="106"/>
      <c r="B39" s="107"/>
      <c r="C39" s="107"/>
      <c r="D39" s="108"/>
      <c r="E39" s="106"/>
      <c r="F39" s="106"/>
      <c r="G39" s="109"/>
      <c r="H39" s="109"/>
      <c r="I39" s="109"/>
      <c r="J39" s="109"/>
      <c r="K39" s="109"/>
      <c r="L39" s="109"/>
      <c r="M39" s="107"/>
      <c r="N39" s="110"/>
      <c r="O39" s="110"/>
      <c r="P39" s="110"/>
      <c r="Q39" s="111"/>
      <c r="R39" s="112"/>
    </row>
    <row r="40" spans="1:18" ht="7.5" customHeight="1">
      <c r="A40" s="81"/>
      <c r="B40" s="82"/>
      <c r="C40" s="82"/>
      <c r="D40" s="83"/>
      <c r="E40" s="81"/>
      <c r="F40" s="81"/>
      <c r="G40" s="84"/>
      <c r="H40" s="84"/>
      <c r="I40" s="84"/>
      <c r="J40" s="84"/>
      <c r="K40" s="84"/>
      <c r="L40" s="84"/>
      <c r="M40" s="82"/>
      <c r="N40" s="85"/>
      <c r="O40" s="85"/>
      <c r="P40" s="85"/>
      <c r="Q40" s="86"/>
      <c r="R40" s="87"/>
    </row>
    <row r="41" spans="1:18" ht="7.5" customHeight="1">
      <c r="A41" s="106"/>
      <c r="B41" s="107"/>
      <c r="C41" s="107"/>
      <c r="D41" s="108"/>
      <c r="E41" s="106"/>
      <c r="F41" s="106"/>
      <c r="G41" s="109"/>
      <c r="H41" s="109"/>
      <c r="I41" s="109"/>
      <c r="J41" s="109"/>
      <c r="K41" s="109"/>
      <c r="L41" s="109"/>
      <c r="M41" s="107"/>
      <c r="N41" s="110"/>
      <c r="O41" s="110"/>
      <c r="P41" s="110"/>
      <c r="Q41" s="111"/>
      <c r="R41" s="112"/>
    </row>
    <row r="42" spans="1:18" ht="7.5" customHeight="1">
      <c r="A42" s="81"/>
      <c r="B42" s="82"/>
      <c r="C42" s="82"/>
      <c r="D42" s="83"/>
      <c r="E42" s="81"/>
      <c r="F42" s="81"/>
      <c r="G42" s="84"/>
      <c r="H42" s="84"/>
      <c r="I42" s="84"/>
      <c r="J42" s="84"/>
      <c r="K42" s="84"/>
      <c r="L42" s="84"/>
      <c r="M42" s="82"/>
      <c r="N42" s="85"/>
      <c r="O42" s="85"/>
      <c r="P42" s="85"/>
      <c r="Q42" s="86"/>
      <c r="R42" s="87"/>
    </row>
    <row r="43" spans="1:18" ht="7.5" customHeight="1">
      <c r="A43" s="81"/>
      <c r="B43" s="82"/>
      <c r="C43" s="82"/>
      <c r="D43" s="83"/>
      <c r="E43" s="81"/>
      <c r="F43" s="81"/>
      <c r="G43" s="84"/>
      <c r="H43" s="84"/>
      <c r="I43" s="84"/>
      <c r="J43" s="84"/>
      <c r="K43" s="84"/>
      <c r="L43" s="84"/>
      <c r="M43" s="82"/>
      <c r="N43" s="85"/>
      <c r="O43" s="85"/>
      <c r="P43" s="85"/>
      <c r="Q43" s="86"/>
      <c r="R43" s="87"/>
    </row>
    <row r="44" spans="1:18" ht="7.5" customHeight="1">
      <c r="A44" s="81"/>
      <c r="B44" s="82"/>
      <c r="C44" s="82"/>
      <c r="D44" s="83"/>
      <c r="E44" s="81"/>
      <c r="F44" s="81"/>
      <c r="G44" s="84"/>
      <c r="H44" s="84"/>
      <c r="I44" s="84"/>
      <c r="J44" s="84"/>
      <c r="K44" s="84"/>
      <c r="L44" s="84"/>
      <c r="M44" s="82"/>
      <c r="N44" s="85"/>
      <c r="O44" s="85"/>
      <c r="P44" s="85"/>
      <c r="Q44" s="86"/>
      <c r="R44" s="87"/>
    </row>
    <row r="45" spans="1:18" ht="7.5" customHeight="1">
      <c r="A45" s="106"/>
      <c r="B45" s="107"/>
      <c r="C45" s="107"/>
      <c r="D45" s="108"/>
      <c r="E45" s="106"/>
      <c r="F45" s="106"/>
      <c r="G45" s="109"/>
      <c r="H45" s="109"/>
      <c r="I45" s="109"/>
      <c r="J45" s="109"/>
      <c r="K45" s="109"/>
      <c r="L45" s="109"/>
      <c r="M45" s="107"/>
      <c r="N45" s="110"/>
      <c r="O45" s="110"/>
      <c r="P45" s="110"/>
      <c r="Q45" s="111"/>
      <c r="R45" s="112"/>
    </row>
    <row r="46" spans="1:18" ht="7.5" customHeight="1">
      <c r="A46" s="81"/>
      <c r="B46" s="82"/>
      <c r="C46" s="82"/>
      <c r="D46" s="83"/>
      <c r="E46" s="81"/>
      <c r="F46" s="81"/>
      <c r="G46" s="84"/>
      <c r="H46" s="84"/>
      <c r="I46" s="84"/>
      <c r="J46" s="84"/>
      <c r="K46" s="84"/>
      <c r="L46" s="84"/>
      <c r="M46" s="82"/>
      <c r="N46" s="85"/>
      <c r="O46" s="85"/>
      <c r="P46" s="85"/>
      <c r="Q46" s="86"/>
      <c r="R46" s="87"/>
    </row>
    <row r="47" spans="1:18" ht="7.5" customHeight="1">
      <c r="A47" s="81"/>
      <c r="B47" s="82"/>
      <c r="C47" s="82"/>
      <c r="D47" s="83"/>
      <c r="E47" s="81"/>
      <c r="F47" s="81"/>
      <c r="G47" s="84"/>
      <c r="H47" s="84"/>
      <c r="I47" s="84"/>
      <c r="J47" s="84"/>
      <c r="K47" s="84"/>
      <c r="L47" s="84"/>
      <c r="M47" s="82"/>
      <c r="N47" s="85"/>
      <c r="O47" s="85"/>
      <c r="P47" s="85"/>
      <c r="Q47" s="86"/>
      <c r="R47" s="87"/>
    </row>
    <row r="48" spans="1:18" ht="7.5" customHeight="1">
      <c r="A48" s="106"/>
      <c r="B48" s="107"/>
      <c r="C48" s="107"/>
      <c r="D48" s="108"/>
      <c r="E48" s="106"/>
      <c r="F48" s="106"/>
      <c r="G48" s="109"/>
      <c r="H48" s="109"/>
      <c r="I48" s="109"/>
      <c r="J48" s="109"/>
      <c r="K48" s="109"/>
      <c r="L48" s="109"/>
      <c r="M48" s="107"/>
      <c r="N48" s="110"/>
      <c r="O48" s="110"/>
      <c r="P48" s="110"/>
      <c r="Q48" s="111"/>
      <c r="R48" s="112"/>
    </row>
    <row r="49" spans="1:18" ht="7.5" customHeight="1">
      <c r="A49" s="106"/>
      <c r="B49" s="107"/>
      <c r="C49" s="107"/>
      <c r="D49" s="108"/>
      <c r="E49" s="106"/>
      <c r="F49" s="106"/>
      <c r="G49" s="109"/>
      <c r="H49" s="109"/>
      <c r="I49" s="109"/>
      <c r="J49" s="109"/>
      <c r="K49" s="109"/>
      <c r="L49" s="109"/>
      <c r="M49" s="107"/>
      <c r="N49" s="110"/>
      <c r="O49" s="110"/>
      <c r="P49" s="110"/>
      <c r="Q49" s="111"/>
      <c r="R49" s="112"/>
    </row>
    <row r="50" spans="1:18" ht="7.5" customHeight="1">
      <c r="A50" s="106"/>
      <c r="B50" s="107"/>
      <c r="C50" s="107"/>
      <c r="D50" s="108"/>
      <c r="E50" s="106"/>
      <c r="F50" s="106"/>
      <c r="G50" s="109"/>
      <c r="H50" s="109"/>
      <c r="I50" s="109"/>
      <c r="J50" s="109"/>
      <c r="K50" s="109"/>
      <c r="L50" s="109"/>
      <c r="M50" s="107"/>
      <c r="N50" s="110"/>
      <c r="O50" s="110"/>
      <c r="P50" s="110"/>
      <c r="Q50" s="111"/>
      <c r="R50" s="112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5">
    <tabColor indexed="10"/>
    <pageSetUpPr fitToPage="1"/>
  </sheetPr>
  <dimension ref="A2:Q3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3" width="10.7109375" style="18" customWidth="1"/>
    <col min="4" max="4" width="4.28125" style="18" customWidth="1"/>
    <col min="5" max="7" width="10.7109375" style="18" customWidth="1"/>
    <col min="8" max="8" width="4.421875" style="18" customWidth="1"/>
    <col min="9" max="11" width="10.7109375" style="18" customWidth="1"/>
    <col min="12" max="12" width="4.8515625" style="18" customWidth="1"/>
    <col min="13" max="15" width="11.421875" style="18" customWidth="1"/>
    <col min="16" max="16" width="5.00390625" style="18" customWidth="1"/>
    <col min="17" max="16384" width="11.421875" style="18" customWidth="1"/>
  </cols>
  <sheetData>
    <row r="1" ht="9.75" customHeight="1" thickBot="1"/>
    <row r="2" spans="1:13" ht="38.25" customHeight="1">
      <c r="A2" s="18" t="s">
        <v>16</v>
      </c>
      <c r="B2" s="62" t="s">
        <v>164</v>
      </c>
      <c r="C2" s="61"/>
      <c r="D2" s="63"/>
      <c r="E2" s="63"/>
      <c r="G2" s="220" t="s">
        <v>185</v>
      </c>
      <c r="H2" s="221"/>
      <c r="I2" s="221"/>
      <c r="J2" s="221"/>
      <c r="K2" s="221"/>
      <c r="L2" s="221"/>
      <c r="M2" s="222"/>
    </row>
    <row r="3" spans="7:13" ht="12" customHeight="1">
      <c r="G3" s="64"/>
      <c r="H3" s="59"/>
      <c r="I3" s="59"/>
      <c r="J3" s="59"/>
      <c r="K3" s="59"/>
      <c r="L3" s="59"/>
      <c r="M3" s="65"/>
    </row>
    <row r="4" spans="1:13" ht="45">
      <c r="A4" s="19" t="s">
        <v>47</v>
      </c>
      <c r="B4" s="66" t="str">
        <f>IF($B2="","",VLOOKUP($B2,Régional!$A$1:$Y$96,13,FALSE))</f>
        <v>FERRIERE Marion</v>
      </c>
      <c r="C4" s="44"/>
      <c r="D4" s="44"/>
      <c r="E4" s="46"/>
      <c r="F4" s="56"/>
      <c r="G4" s="223" t="str">
        <f>Accueil!F17</f>
        <v>Journée 2</v>
      </c>
      <c r="H4" s="224"/>
      <c r="I4" s="224"/>
      <c r="J4" s="224"/>
      <c r="K4" s="224"/>
      <c r="L4" s="224"/>
      <c r="M4" s="225"/>
    </row>
    <row r="5" spans="6:13" s="16" customFormat="1" ht="12.75" customHeight="1">
      <c r="F5" s="57"/>
      <c r="G5" s="64"/>
      <c r="H5" s="59"/>
      <c r="I5" s="59"/>
      <c r="J5" s="59"/>
      <c r="K5" s="59"/>
      <c r="L5" s="59"/>
      <c r="M5" s="65"/>
    </row>
    <row r="6" spans="1:13" ht="45.75" customHeight="1" thickBot="1">
      <c r="A6" s="19" t="s">
        <v>48</v>
      </c>
      <c r="B6" s="66" t="str">
        <f>IF($B2="","",VLOOKUP($B2,Régional!$A$1:$Y$96,16,FALSE))</f>
        <v>FLERS BOWLING IMPACT</v>
      </c>
      <c r="C6" s="47"/>
      <c r="D6" s="47"/>
      <c r="E6" s="48"/>
      <c r="F6" s="58"/>
      <c r="G6" s="226" t="str">
        <f>Accueil!F18</f>
        <v>BAYEUX - Le 10 décembre 2022</v>
      </c>
      <c r="H6" s="227"/>
      <c r="I6" s="227"/>
      <c r="J6" s="227"/>
      <c r="K6" s="227"/>
      <c r="L6" s="227"/>
      <c r="M6" s="228"/>
    </row>
    <row r="7" s="20" customFormat="1" ht="13.5" customHeight="1"/>
    <row r="8" spans="1:3" s="20" customFormat="1" ht="45.75" customHeight="1">
      <c r="A8" s="21" t="s">
        <v>49</v>
      </c>
      <c r="B8" s="43" t="str">
        <f>IF($B2="","",VLOOKUP($B2,Régional!$A$1:$Y$96,8,FALSE))</f>
        <v>MI</v>
      </c>
      <c r="C8" s="49" t="str">
        <f>IF($B2="","",VLOOKUP($B2,Régional!$A$1:$Y$96,7,FALSE))</f>
        <v>F</v>
      </c>
    </row>
    <row r="9" spans="1:9" s="20" customFormat="1" ht="18.75" customHeight="1" thickBot="1">
      <c r="A9" s="229"/>
      <c r="B9" s="230"/>
      <c r="C9" s="230"/>
      <c r="D9" s="230"/>
      <c r="E9" s="230"/>
      <c r="F9" s="230"/>
      <c r="G9" s="230"/>
      <c r="H9" s="230"/>
      <c r="I9" s="230"/>
    </row>
    <row r="10" spans="1:15" s="27" customFormat="1" ht="46.5" customHeight="1" thickBot="1">
      <c r="A10" s="23" t="s">
        <v>50</v>
      </c>
      <c r="B10" s="24"/>
      <c r="C10" s="25"/>
      <c r="D10" s="26"/>
      <c r="E10" s="23" t="s">
        <v>51</v>
      </c>
      <c r="F10" s="24"/>
      <c r="G10" s="25"/>
      <c r="H10" s="26"/>
      <c r="I10" s="23" t="s">
        <v>94</v>
      </c>
      <c r="J10" s="24"/>
      <c r="K10" s="25"/>
      <c r="L10" s="26"/>
      <c r="M10" s="23" t="s">
        <v>184</v>
      </c>
      <c r="N10" s="24"/>
      <c r="O10" s="25"/>
    </row>
    <row r="11" spans="1:15" s="30" customFormat="1" ht="12.75">
      <c r="A11" s="28" t="s">
        <v>52</v>
      </c>
      <c r="B11" s="28" t="s">
        <v>53</v>
      </c>
      <c r="C11" s="38" t="s">
        <v>8</v>
      </c>
      <c r="D11" s="29"/>
      <c r="E11" s="37" t="s">
        <v>52</v>
      </c>
      <c r="F11" s="37" t="s">
        <v>53</v>
      </c>
      <c r="G11" s="38" t="s">
        <v>8</v>
      </c>
      <c r="H11" s="29"/>
      <c r="I11" s="37" t="s">
        <v>52</v>
      </c>
      <c r="J11" s="37" t="s">
        <v>53</v>
      </c>
      <c r="K11" s="38" t="s">
        <v>8</v>
      </c>
      <c r="L11" s="29"/>
      <c r="M11" s="37" t="s">
        <v>52</v>
      </c>
      <c r="N11" s="37" t="s">
        <v>53</v>
      </c>
      <c r="O11" s="38" t="s">
        <v>8</v>
      </c>
    </row>
    <row r="12" spans="1:17" s="22" customFormat="1" ht="45" customHeight="1">
      <c r="A12" s="34"/>
      <c r="B12" s="34"/>
      <c r="C12" s="40">
        <f>IF(ISBLANK(A12),"",SUM(A12:B12))</f>
      </c>
      <c r="D12" s="42"/>
      <c r="E12" s="41"/>
      <c r="F12" s="41"/>
      <c r="G12" s="40">
        <f>IF(ISBLANK(E12),"",SUM(E12:F12))</f>
      </c>
      <c r="H12" s="42"/>
      <c r="I12" s="41"/>
      <c r="J12" s="41"/>
      <c r="K12" s="40">
        <f>IF(ISBLANK(I12),"",SUM(I12:J12))</f>
      </c>
      <c r="L12" s="42"/>
      <c r="M12" s="41"/>
      <c r="N12" s="41"/>
      <c r="O12" s="40">
        <f>IF(ISBLANK(M12),"",SUM(M12:N12))</f>
      </c>
      <c r="Q12" s="105"/>
    </row>
    <row r="13" spans="1:17" s="33" customFormat="1" ht="45" customHeight="1">
      <c r="A13" s="31" t="s">
        <v>10</v>
      </c>
      <c r="B13" s="32">
        <f>IF(ISBLANK(B12),"",A12+B12)</f>
      </c>
      <c r="C13" s="103"/>
      <c r="D13" s="31" t="s">
        <v>10</v>
      </c>
      <c r="E13" s="39">
        <f>IF(ISBLANK(E12),"",E12+#REF!)</f>
      </c>
      <c r="F13" s="39">
        <f>IF(ISBLANK(F12),"",F12+#REF!)</f>
      </c>
      <c r="G13" s="103"/>
      <c r="H13" s="31" t="s">
        <v>10</v>
      </c>
      <c r="I13" s="39">
        <f>IF(ISBLANK(I12),"",I12+#REF!)</f>
      </c>
      <c r="J13" s="39">
        <f>IF(ISBLANK(J12),"",J12+#REF!)</f>
      </c>
      <c r="K13" s="103"/>
      <c r="L13" s="31" t="s">
        <v>10</v>
      </c>
      <c r="M13" s="39">
        <f>IF(ISBLANK(M12),"",M12+#REF!)</f>
      </c>
      <c r="N13" s="39">
        <f>IF(ISBLANK(N12),"",N12+#REF!)</f>
      </c>
      <c r="O13" s="103"/>
      <c r="Q13" s="119"/>
    </row>
    <row r="14" spans="1:17" s="33" customFormat="1" ht="9.75" customHeight="1">
      <c r="A14" s="31"/>
      <c r="B14" s="120"/>
      <c r="C14" s="121"/>
      <c r="D14" s="31"/>
      <c r="E14" s="120"/>
      <c r="F14" s="120"/>
      <c r="G14" s="121"/>
      <c r="H14" s="31"/>
      <c r="I14" s="120"/>
      <c r="J14" s="120"/>
      <c r="K14" s="121"/>
      <c r="L14" s="31"/>
      <c r="M14" s="120"/>
      <c r="N14" s="120"/>
      <c r="O14" s="121"/>
      <c r="Q14" s="119"/>
    </row>
    <row r="15" spans="1:17" s="33" customFormat="1" ht="45" customHeight="1" thickBot="1">
      <c r="A15" s="31"/>
      <c r="B15" s="120"/>
      <c r="C15" s="121"/>
      <c r="D15" s="31"/>
      <c r="E15" s="120"/>
      <c r="F15" s="120"/>
      <c r="G15" s="121"/>
      <c r="H15" s="31"/>
      <c r="I15" s="120"/>
      <c r="J15" s="120"/>
      <c r="K15" s="121"/>
      <c r="L15" s="31"/>
      <c r="M15" s="120"/>
      <c r="N15" s="105" t="s">
        <v>95</v>
      </c>
      <c r="O15" s="121"/>
      <c r="Q15" s="119"/>
    </row>
    <row r="16" ht="45" customHeight="1" thickBot="1">
      <c r="N16" s="104"/>
    </row>
    <row r="17" ht="126" customHeight="1">
      <c r="N17" s="119"/>
    </row>
    <row r="18" ht="9.75" customHeight="1" thickBot="1">
      <c r="N18" s="119"/>
    </row>
    <row r="19" spans="1:13" ht="38.25" customHeight="1">
      <c r="A19" s="18" t="s">
        <v>16</v>
      </c>
      <c r="B19" s="62" t="str">
        <f>B2</f>
        <v>20 118012</v>
      </c>
      <c r="C19" s="61"/>
      <c r="D19" s="63"/>
      <c r="E19" s="63"/>
      <c r="G19" s="220" t="s">
        <v>185</v>
      </c>
      <c r="H19" s="221"/>
      <c r="I19" s="221"/>
      <c r="J19" s="221"/>
      <c r="K19" s="221"/>
      <c r="L19" s="221"/>
      <c r="M19" s="222"/>
    </row>
    <row r="20" spans="7:13" ht="12" customHeight="1">
      <c r="G20" s="223"/>
      <c r="H20" s="224"/>
      <c r="I20" s="224"/>
      <c r="J20" s="224"/>
      <c r="K20" s="224"/>
      <c r="L20" s="224"/>
      <c r="M20" s="225"/>
    </row>
    <row r="21" spans="1:13" ht="45">
      <c r="A21" s="19" t="s">
        <v>47</v>
      </c>
      <c r="B21" s="66" t="str">
        <f>IF($B19="","",VLOOKUP($B19,Régional!$A$1:$Y$96,13,FALSE))</f>
        <v>FERRIERE Marion</v>
      </c>
      <c r="C21" s="44"/>
      <c r="D21" s="44"/>
      <c r="E21" s="46"/>
      <c r="F21" s="56"/>
      <c r="G21" s="223" t="str">
        <f>G4</f>
        <v>Journée 2</v>
      </c>
      <c r="H21" s="224"/>
      <c r="I21" s="224"/>
      <c r="J21" s="224"/>
      <c r="K21" s="224"/>
      <c r="L21" s="224"/>
      <c r="M21" s="225"/>
    </row>
    <row r="22" spans="6:13" s="16" customFormat="1" ht="12.75" customHeight="1">
      <c r="F22" s="57"/>
      <c r="G22" s="64"/>
      <c r="H22" s="59"/>
      <c r="I22" s="59"/>
      <c r="J22" s="59"/>
      <c r="K22" s="59"/>
      <c r="L22" s="59"/>
      <c r="M22" s="65"/>
    </row>
    <row r="23" spans="1:13" ht="45.75" customHeight="1" thickBot="1">
      <c r="A23" s="19" t="s">
        <v>48</v>
      </c>
      <c r="B23" s="66" t="str">
        <f>IF($B19="","",VLOOKUP($B19,Régional!$A$1:$Y$96,16,FALSE))</f>
        <v>FLERS BOWLING IMPACT</v>
      </c>
      <c r="C23" s="47"/>
      <c r="D23" s="47"/>
      <c r="E23" s="48"/>
      <c r="F23" s="58"/>
      <c r="G23" s="226" t="str">
        <f>G6</f>
        <v>BAYEUX - Le 10 décembre 2022</v>
      </c>
      <c r="H23" s="227"/>
      <c r="I23" s="227"/>
      <c r="J23" s="227"/>
      <c r="K23" s="227"/>
      <c r="L23" s="227"/>
      <c r="M23" s="228"/>
    </row>
    <row r="24" s="20" customFormat="1" ht="13.5" customHeight="1"/>
    <row r="25" spans="1:3" s="20" customFormat="1" ht="45.75" customHeight="1">
      <c r="A25" s="21" t="s">
        <v>49</v>
      </c>
      <c r="B25" s="43" t="str">
        <f>IF($B19="","",VLOOKUP($B19,Régional!$A$1:$Y$96,8,FALSE))</f>
        <v>MI</v>
      </c>
      <c r="C25" s="49" t="str">
        <f>IF($B19="","",VLOOKUP($B19,Régional!$A$1:$Y$96,7,FALSE))</f>
        <v>F</v>
      </c>
    </row>
    <row r="26" spans="1:9" s="20" customFormat="1" ht="18.75" customHeight="1" thickBot="1">
      <c r="A26" s="229"/>
      <c r="B26" s="230"/>
      <c r="C26" s="230"/>
      <c r="D26" s="230"/>
      <c r="E26" s="230"/>
      <c r="F26" s="230"/>
      <c r="G26" s="230"/>
      <c r="H26" s="230"/>
      <c r="I26" s="230"/>
    </row>
    <row r="27" spans="1:15" s="27" customFormat="1" ht="46.5" customHeight="1" thickBot="1">
      <c r="A27" s="23" t="s">
        <v>50</v>
      </c>
      <c r="B27" s="24"/>
      <c r="C27" s="25"/>
      <c r="D27" s="26"/>
      <c r="E27" s="23" t="s">
        <v>51</v>
      </c>
      <c r="F27" s="24"/>
      <c r="G27" s="25"/>
      <c r="H27" s="26"/>
      <c r="I27" s="23" t="s">
        <v>94</v>
      </c>
      <c r="J27" s="24"/>
      <c r="K27" s="25"/>
      <c r="L27" s="26"/>
      <c r="M27" s="23" t="s">
        <v>184</v>
      </c>
      <c r="N27" s="24"/>
      <c r="O27" s="25"/>
    </row>
    <row r="28" spans="1:15" s="30" customFormat="1" ht="12.75">
      <c r="A28" s="28" t="s">
        <v>52</v>
      </c>
      <c r="B28" s="28" t="s">
        <v>53</v>
      </c>
      <c r="C28" s="38" t="s">
        <v>8</v>
      </c>
      <c r="D28" s="29"/>
      <c r="E28" s="37" t="s">
        <v>52</v>
      </c>
      <c r="F28" s="37" t="s">
        <v>53</v>
      </c>
      <c r="G28" s="38" t="s">
        <v>8</v>
      </c>
      <c r="H28" s="29"/>
      <c r="I28" s="37" t="s">
        <v>52</v>
      </c>
      <c r="J28" s="37" t="s">
        <v>53</v>
      </c>
      <c r="K28" s="38" t="s">
        <v>8</v>
      </c>
      <c r="L28" s="29"/>
      <c r="M28" s="37" t="s">
        <v>52</v>
      </c>
      <c r="N28" s="37" t="s">
        <v>53</v>
      </c>
      <c r="O28" s="38" t="s">
        <v>8</v>
      </c>
    </row>
    <row r="29" spans="1:17" s="22" customFormat="1" ht="45">
      <c r="A29" s="34"/>
      <c r="B29" s="34"/>
      <c r="C29" s="40">
        <f>IF(ISBLANK(A29),"",SUM(A29:B29))</f>
      </c>
      <c r="D29" s="42"/>
      <c r="E29" s="41"/>
      <c r="F29" s="41"/>
      <c r="G29" s="40">
        <f>IF(ISBLANK(E29),"",SUM(E29:F29))</f>
      </c>
      <c r="H29" s="42"/>
      <c r="I29" s="41"/>
      <c r="J29" s="41"/>
      <c r="K29" s="40">
        <f>IF(ISBLANK(I29),"",SUM(I29:J29))</f>
      </c>
      <c r="L29" s="42"/>
      <c r="M29" s="41"/>
      <c r="N29" s="41"/>
      <c r="O29" s="40">
        <f>IF(ISBLANK(M29),"",SUM(M29:N29))</f>
      </c>
      <c r="Q29" s="105"/>
    </row>
    <row r="30" spans="1:17" s="33" customFormat="1" ht="45" customHeight="1">
      <c r="A30" s="31" t="s">
        <v>10</v>
      </c>
      <c r="B30" s="32">
        <f>IF(ISBLANK(B29),"",A29+B29)</f>
      </c>
      <c r="C30" s="103"/>
      <c r="D30" s="31" t="s">
        <v>10</v>
      </c>
      <c r="E30" s="39">
        <f>IF(ISBLANK(E29),"",E29+#REF!)</f>
      </c>
      <c r="F30" s="39">
        <f>IF(ISBLANK(F29),"",F29+#REF!)</f>
      </c>
      <c r="G30" s="103"/>
      <c r="H30" s="31" t="s">
        <v>10</v>
      </c>
      <c r="I30" s="39">
        <f>IF(ISBLANK(I29),"",I29+#REF!)</f>
      </c>
      <c r="J30" s="39">
        <f>IF(ISBLANK(J29),"",J29+#REF!)</f>
      </c>
      <c r="K30" s="103"/>
      <c r="L30" s="31" t="s">
        <v>10</v>
      </c>
      <c r="M30" s="39">
        <f>IF(ISBLANK(M29),"",M29+#REF!)</f>
      </c>
      <c r="N30" s="39">
        <f>IF(ISBLANK(N29),"",N29+#REF!)</f>
      </c>
      <c r="O30" s="103"/>
      <c r="Q30" s="119"/>
    </row>
    <row r="31" ht="9.75" customHeight="1"/>
    <row r="32" ht="45" customHeight="1" thickBot="1">
      <c r="N32" s="105" t="s">
        <v>95</v>
      </c>
    </row>
    <row r="33" ht="45" customHeight="1" thickBot="1">
      <c r="N33" s="104"/>
    </row>
  </sheetData>
  <sheetProtection selectLockedCells="1"/>
  <mergeCells count="9">
    <mergeCell ref="G2:M2"/>
    <mergeCell ref="G4:M4"/>
    <mergeCell ref="G6:M6"/>
    <mergeCell ref="A26:I26"/>
    <mergeCell ref="G19:M19"/>
    <mergeCell ref="G21:M21"/>
    <mergeCell ref="G20:M20"/>
    <mergeCell ref="G23:M23"/>
    <mergeCell ref="A9:I9"/>
  </mergeCells>
  <conditionalFormatting sqref="F13:F15 F30">
    <cfRule type="cellIs" priority="9" dxfId="0" operator="between" stopIfTrue="1">
      <formula>1400</formula>
      <formula>2100</formula>
    </cfRule>
  </conditionalFormatting>
  <conditionalFormatting sqref="G13:G15 G30">
    <cfRule type="cellIs" priority="10" dxfId="0" operator="between" stopIfTrue="1">
      <formula>1600</formula>
      <formula>2400</formula>
    </cfRule>
  </conditionalFormatting>
  <conditionalFormatting sqref="E12:F12 A12:B12 E29:F29 A29:B29">
    <cfRule type="cellIs" priority="11" dxfId="0" operator="between" stopIfTrue="1">
      <formula>200</formula>
      <formula>300</formula>
    </cfRule>
  </conditionalFormatting>
  <conditionalFormatting sqref="C13:C15 C30">
    <cfRule type="cellIs" priority="12" dxfId="0" operator="between" stopIfTrue="1">
      <formula>800</formula>
      <formula>1200</formula>
    </cfRule>
  </conditionalFormatting>
  <conditionalFormatting sqref="E13:E15 E30">
    <cfRule type="cellIs" priority="13" dxfId="0" operator="between" stopIfTrue="1">
      <formula>1000</formula>
      <formula>1500</formula>
    </cfRule>
  </conditionalFormatting>
  <conditionalFormatting sqref="B13:B15 B30">
    <cfRule type="cellIs" priority="14" dxfId="0" operator="between" stopIfTrue="1">
      <formula>400</formula>
      <formula>600</formula>
    </cfRule>
  </conditionalFormatting>
  <conditionalFormatting sqref="J13:J15 N30 N13:N14">
    <cfRule type="cellIs" priority="5" dxfId="0" operator="between" stopIfTrue="1">
      <formula>1400</formula>
      <formula>2100</formula>
    </cfRule>
  </conditionalFormatting>
  <conditionalFormatting sqref="K13:K15 O13:O15 O30">
    <cfRule type="cellIs" priority="6" dxfId="0" operator="between" stopIfTrue="1">
      <formula>1600</formula>
      <formula>2400</formula>
    </cfRule>
  </conditionalFormatting>
  <conditionalFormatting sqref="I12:J12 M12:N12 M29:N29">
    <cfRule type="cellIs" priority="7" dxfId="0" operator="between" stopIfTrue="1">
      <formula>200</formula>
      <formula>300</formula>
    </cfRule>
  </conditionalFormatting>
  <conditionalFormatting sqref="I13:I15 M13:M15 M30">
    <cfRule type="cellIs" priority="8" dxfId="0" operator="between" stopIfTrue="1">
      <formula>1000</formula>
      <formula>1500</formula>
    </cfRule>
  </conditionalFormatting>
  <conditionalFormatting sqref="J30">
    <cfRule type="cellIs" priority="1" dxfId="0" operator="between" stopIfTrue="1">
      <formula>1400</formula>
      <formula>2100</formula>
    </cfRule>
  </conditionalFormatting>
  <conditionalFormatting sqref="K30">
    <cfRule type="cellIs" priority="2" dxfId="0" operator="between" stopIfTrue="1">
      <formula>1600</formula>
      <formula>2400</formula>
    </cfRule>
  </conditionalFormatting>
  <conditionalFormatting sqref="I29:J29">
    <cfRule type="cellIs" priority="3" dxfId="0" operator="between" stopIfTrue="1">
      <formula>200</formula>
      <formula>300</formula>
    </cfRule>
  </conditionalFormatting>
  <conditionalFormatting sqref="I30">
    <cfRule type="cellIs" priority="4" dxfId="0" operator="between" stopIfTrue="1">
      <formula>1000</formula>
      <formula>1500</formula>
    </cfRule>
  </conditionalFormatting>
  <printOptions horizontalCentered="1"/>
  <pageMargins left="0.2362204724409449" right="0.2362204724409449" top="0.33" bottom="0.1968503937007874" header="0.31496062992125984" footer="0.1968503937007874"/>
  <pageSetup fitToHeight="2" fitToWidth="1" horizontalDpi="600" verticalDpi="600" orientation="landscape" paperSize="9" scale="91" r:id="rId2"/>
  <rowBreaks count="1" manualBreakCount="1">
    <brk id="1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24"/>
  <sheetViews>
    <sheetView zoomScalePageLayoutView="0" workbookViewId="0" topLeftCell="A29">
      <selection activeCell="A59" sqref="A59"/>
    </sheetView>
  </sheetViews>
  <sheetFormatPr defaultColWidth="11.421875" defaultRowHeight="12.75"/>
  <cols>
    <col min="1" max="1" width="14.421875" style="92" customWidth="1"/>
    <col min="2" max="2" width="32.28125" style="92" bestFit="1" customWidth="1"/>
    <col min="3" max="3" width="23.8515625" style="92" customWidth="1"/>
    <col min="4" max="4" width="11.421875" style="92" customWidth="1"/>
    <col min="5" max="5" width="14.57421875" style="92" bestFit="1" customWidth="1"/>
    <col min="6" max="6" width="5.421875" style="92" customWidth="1"/>
    <col min="7" max="10" width="3.00390625" style="92" bestFit="1" customWidth="1"/>
    <col min="11" max="11" width="2.8515625" style="92" bestFit="1" customWidth="1"/>
    <col min="12" max="16384" width="11.421875" style="92" customWidth="1"/>
  </cols>
  <sheetData>
    <row r="1" spans="1:10" ht="23.25">
      <c r="A1" s="214" t="s">
        <v>269</v>
      </c>
      <c r="B1" s="214"/>
      <c r="C1" s="214"/>
      <c r="D1" s="214"/>
      <c r="E1" s="214"/>
      <c r="F1" s="214"/>
      <c r="G1" s="214"/>
      <c r="H1" s="214"/>
      <c r="I1" s="214"/>
      <c r="J1" s="214"/>
    </row>
    <row r="2" ht="12.75"/>
    <row r="3" spans="2:6" ht="12.75">
      <c r="B3" s="92" t="s">
        <v>66</v>
      </c>
      <c r="C3" s="92" t="s">
        <v>67</v>
      </c>
      <c r="F3" s="92" t="s">
        <v>69</v>
      </c>
    </row>
    <row r="4" spans="1:3" ht="12.75">
      <c r="A4" s="92" t="s">
        <v>62</v>
      </c>
      <c r="B4" s="93" t="s">
        <v>271</v>
      </c>
      <c r="C4" s="94" t="s">
        <v>108</v>
      </c>
    </row>
    <row r="5" spans="1:6" ht="12.75">
      <c r="A5" s="92" t="s">
        <v>63</v>
      </c>
      <c r="B5" s="93" t="s">
        <v>272</v>
      </c>
      <c r="C5" s="94" t="s">
        <v>98</v>
      </c>
      <c r="F5" s="94" t="s">
        <v>85</v>
      </c>
    </row>
    <row r="6" spans="1:6" ht="12.75">
      <c r="A6" s="92" t="s">
        <v>64</v>
      </c>
      <c r="B6" s="93" t="s">
        <v>273</v>
      </c>
      <c r="C6" s="94" t="s">
        <v>178</v>
      </c>
      <c r="F6" s="92" t="s">
        <v>270</v>
      </c>
    </row>
    <row r="7" spans="1:3" ht="12.75">
      <c r="A7" s="92" t="s">
        <v>65</v>
      </c>
      <c r="B7" s="93" t="s">
        <v>274</v>
      </c>
      <c r="C7" s="92" t="s">
        <v>275</v>
      </c>
    </row>
    <row r="8" spans="1:6" ht="12.75">
      <c r="A8" s="92" t="s">
        <v>84</v>
      </c>
      <c r="B8" s="93" t="s">
        <v>276</v>
      </c>
      <c r="C8" s="92" t="s">
        <v>98</v>
      </c>
      <c r="F8" s="92" t="s">
        <v>86</v>
      </c>
    </row>
    <row r="9" spans="1:3" ht="12.75">
      <c r="A9" s="95"/>
      <c r="B9" s="95"/>
      <c r="C9" s="95"/>
    </row>
    <row r="10" spans="1:6" ht="12.75">
      <c r="A10" s="95"/>
      <c r="B10" s="95"/>
      <c r="C10" s="95"/>
      <c r="F10" s="92" t="s">
        <v>163</v>
      </c>
    </row>
    <row r="11" spans="1:6" ht="12.75">
      <c r="A11" s="95"/>
      <c r="B11" s="95"/>
      <c r="C11" s="95"/>
      <c r="F11" s="92" t="s">
        <v>187</v>
      </c>
    </row>
    <row r="12" spans="1:6" ht="12.75">
      <c r="A12" s="95"/>
      <c r="B12" s="95"/>
      <c r="C12" s="95"/>
      <c r="F12" s="122" t="s">
        <v>186</v>
      </c>
    </row>
    <row r="13" spans="1:6" ht="12.75">
      <c r="A13" s="95"/>
      <c r="B13" s="95"/>
      <c r="C13" s="95"/>
      <c r="F13" s="94"/>
    </row>
    <row r="14" spans="1:3" ht="12.75">
      <c r="A14" s="95"/>
      <c r="B14" s="95"/>
      <c r="C14" s="95"/>
    </row>
    <row r="15" spans="1:3" ht="12.75">
      <c r="A15" s="95"/>
      <c r="B15" s="95"/>
      <c r="C15" s="95"/>
    </row>
    <row r="16" spans="1:3" ht="12.75">
      <c r="A16" s="95"/>
      <c r="B16" s="95"/>
      <c r="C16" s="95"/>
    </row>
    <row r="17" spans="1:6" ht="12.75">
      <c r="A17" s="95"/>
      <c r="B17" s="95"/>
      <c r="C17" s="95"/>
      <c r="F17" s="96" t="str">
        <f>IF(K23&gt;0,"Journée 5",IF(J23&gt;0,"Journée 4",IF(I23&gt;0,"Journée 3",IF(H23&gt;0,"Journée 2",IF(G23&gt;0,"Journée 1","")))))</f>
        <v>Journée 2</v>
      </c>
    </row>
    <row r="18" spans="1:6" ht="12.75">
      <c r="A18" s="95"/>
      <c r="B18" s="95"/>
      <c r="C18" s="95"/>
      <c r="F18" s="96" t="str">
        <f>IF(K23&gt;0,CONCATENATE(C8," - ",B8),IF(J23&gt;0,CONCATENATE(C7," - ",B7),IF(I23&gt;0,CONCATENATE(C6," - ",B6),IF(H23&gt;0,CONCATENATE(C5," - ",B5),IF(G23&gt;0,CONCATENATE(C4," - ",B4)," - ")))))</f>
        <v>BAYEUX - Le 10 décembre 2022</v>
      </c>
    </row>
    <row r="19" spans="1:3" ht="12.75">
      <c r="A19" s="95"/>
      <c r="B19" s="95"/>
      <c r="C19" s="95"/>
    </row>
    <row r="20" spans="1:3" ht="12.75">
      <c r="A20" s="95"/>
      <c r="B20" s="95"/>
      <c r="C20" s="95"/>
    </row>
    <row r="21" spans="1:3" ht="12.75">
      <c r="A21" s="95"/>
      <c r="B21" s="95"/>
      <c r="C21" s="95"/>
    </row>
    <row r="22" ht="12.75"/>
    <row r="23" spans="1:11" ht="12.75">
      <c r="A23" s="213" t="s">
        <v>68</v>
      </c>
      <c r="B23" s="213"/>
      <c r="C23" s="213"/>
      <c r="D23" s="213"/>
      <c r="E23" s="98"/>
      <c r="F23" s="98"/>
      <c r="G23" s="99">
        <f>COUNTA(G25:G124)</f>
        <v>30</v>
      </c>
      <c r="H23" s="99">
        <f>COUNTA(H25:H124)</f>
        <v>13</v>
      </c>
      <c r="I23" s="99">
        <f>COUNTA(I25:I124)</f>
        <v>0</v>
      </c>
      <c r="J23" s="99">
        <f>COUNTA(J25:J124)</f>
        <v>0</v>
      </c>
      <c r="K23" s="99">
        <f>COUNTA(K25:K124)</f>
        <v>0</v>
      </c>
    </row>
    <row r="24" spans="1:11" ht="12.75">
      <c r="A24" s="100" t="s">
        <v>16</v>
      </c>
      <c r="B24" s="100" t="s">
        <v>0</v>
      </c>
      <c r="C24" s="100" t="s">
        <v>70</v>
      </c>
      <c r="D24" s="97" t="s">
        <v>45</v>
      </c>
      <c r="E24" s="97" t="s">
        <v>82</v>
      </c>
      <c r="F24" s="97" t="s">
        <v>99</v>
      </c>
      <c r="G24" s="101" t="s">
        <v>100</v>
      </c>
      <c r="H24" s="101" t="s">
        <v>101</v>
      </c>
      <c r="I24" s="101" t="s">
        <v>102</v>
      </c>
      <c r="J24" s="101" t="s">
        <v>103</v>
      </c>
      <c r="K24" s="101" t="s">
        <v>104</v>
      </c>
    </row>
    <row r="25" spans="1:11" ht="12.75">
      <c r="A25" s="71" t="s">
        <v>164</v>
      </c>
      <c r="B25" s="100" t="str">
        <f>IF($A25="","",VLOOKUP($A25,Régional!$A$1:$Y$96,16,FALSE))</f>
        <v>FLERS BOWLING IMPACT</v>
      </c>
      <c r="C25" s="100" t="str">
        <f>IF($A25="","",VLOOKUP($A25,Régional!$A$1:$Y$96,13,FALSE))</f>
        <v>FERRIERE Marion</v>
      </c>
      <c r="D25" s="100" t="str">
        <f>IF($A25="","",VLOOKUP($A25,Régional!$A$1:$Y$96,8,FALSE))</f>
        <v>MI</v>
      </c>
      <c r="E25" s="100" t="str">
        <f>IF(OR(D25="JA",D25="JB"),"JU",D25)</f>
        <v>MI</v>
      </c>
      <c r="F25" s="153">
        <v>10</v>
      </c>
      <c r="G25" s="153" t="s">
        <v>310</v>
      </c>
      <c r="H25" s="79" t="s">
        <v>329</v>
      </c>
      <c r="I25" s="79"/>
      <c r="J25" s="79"/>
      <c r="K25" s="79"/>
    </row>
    <row r="26" spans="1:11" ht="12.75">
      <c r="A26" s="60" t="s">
        <v>165</v>
      </c>
      <c r="B26" s="100" t="str">
        <f>IF($A26="","",VLOOKUP($A26,Régional!$A$1:$Y$96,16,FALSE))</f>
        <v>FLERS BOWLING IMPACT</v>
      </c>
      <c r="C26" s="102" t="str">
        <f>IF($A26="","",VLOOKUP($A26,Régional!$A$1:$Y$96,13,FALSE))</f>
        <v>COUGET Hugo</v>
      </c>
      <c r="D26" s="100" t="str">
        <f>IF($A26="","",VLOOKUP($A26,Régional!$A$1:$Y$96,8,FALSE))</f>
        <v>JU</v>
      </c>
      <c r="E26" s="100" t="str">
        <f aca="true" t="shared" si="0" ref="E26:E89">IF(OR(D26="JA",D26="JB"),"JU",D26)</f>
        <v>JU</v>
      </c>
      <c r="F26" s="153">
        <v>10</v>
      </c>
      <c r="G26" s="153" t="s">
        <v>310</v>
      </c>
      <c r="H26" s="79" t="s">
        <v>329</v>
      </c>
      <c r="I26" s="79"/>
      <c r="J26" s="79"/>
      <c r="K26" s="79"/>
    </row>
    <row r="27" spans="1:11" ht="12.75">
      <c r="A27" s="60" t="s">
        <v>166</v>
      </c>
      <c r="B27" s="100" t="str">
        <f>IF($A27="","",VLOOKUP($A27,Régional!$A$1:$Y$96,16,FALSE))</f>
        <v>FLERS BOWLING IMPACT</v>
      </c>
      <c r="C27" s="102" t="str">
        <f>IF($A27="","",VLOOKUP($A27,Régional!$A$1:$Y$96,13,FALSE))</f>
        <v>SORET Mathéo</v>
      </c>
      <c r="D27" s="100" t="str">
        <f>IF($A27="","",VLOOKUP($A27,Régional!$A$1:$Y$96,8,FALSE))</f>
        <v>JU</v>
      </c>
      <c r="E27" s="100" t="str">
        <f t="shared" si="0"/>
        <v>JU</v>
      </c>
      <c r="F27" s="153">
        <v>10</v>
      </c>
      <c r="G27" s="153" t="s">
        <v>310</v>
      </c>
      <c r="H27" s="79" t="s">
        <v>329</v>
      </c>
      <c r="I27" s="79"/>
      <c r="J27" s="79"/>
      <c r="K27" s="79"/>
    </row>
    <row r="28" spans="1:11" ht="12.75">
      <c r="A28" s="60" t="s">
        <v>277</v>
      </c>
      <c r="B28" s="100" t="str">
        <f>IF($A28="","",VLOOKUP($A28,Régional!$A$1:$Y$96,16,FALSE))</f>
        <v>BAD BOYS SAINT-LO</v>
      </c>
      <c r="C28" s="100" t="str">
        <f>IF($A28="","",VLOOKUP($A28,Régional!$A$1:$Y$96,13,FALSE))</f>
        <v>BOCE Valentin</v>
      </c>
      <c r="D28" s="100" t="str">
        <f>IF($A28="","",VLOOKUP($A28,Régional!$A$1:$Y$96,8,FALSE))</f>
        <v>CA</v>
      </c>
      <c r="E28" s="100" t="str">
        <f t="shared" si="0"/>
        <v>CA</v>
      </c>
      <c r="F28" s="153">
        <v>10</v>
      </c>
      <c r="G28" s="153" t="s">
        <v>310</v>
      </c>
      <c r="H28" s="79" t="s">
        <v>329</v>
      </c>
      <c r="I28" s="79"/>
      <c r="J28" s="79"/>
      <c r="K28" s="79"/>
    </row>
    <row r="29" spans="1:11" ht="12.75">
      <c r="A29" s="60" t="s">
        <v>286</v>
      </c>
      <c r="B29" s="100" t="str">
        <f>IF($A29="","",VLOOKUP($A29,Régional!$A$1:$Y$96,16,FALSE))</f>
        <v>ECOLE DE BOWLING DE SAINT LO</v>
      </c>
      <c r="C29" s="100" t="str">
        <f>IF($A29="","",VLOOKUP($A29,Régional!$A$1:$Y$96,13,FALSE))</f>
        <v>LANIESSE Gwladys</v>
      </c>
      <c r="D29" s="100" t="str">
        <f>IF($A29="","",VLOOKUP($A29,Régional!$A$1:$Y$96,8,FALSE))</f>
        <v>JU</v>
      </c>
      <c r="E29" s="100" t="str">
        <f t="shared" si="0"/>
        <v>JU</v>
      </c>
      <c r="F29" s="153">
        <v>10</v>
      </c>
      <c r="G29" s="153" t="s">
        <v>310</v>
      </c>
      <c r="H29" s="79"/>
      <c r="I29" s="79"/>
      <c r="J29" s="79"/>
      <c r="K29" s="79"/>
    </row>
    <row r="30" spans="1:11" ht="12.75">
      <c r="A30" s="60" t="s">
        <v>287</v>
      </c>
      <c r="B30" s="100" t="str">
        <f>IF($A30="","",VLOOKUP($A30,Régional!$A$1:$Y$96,16,FALSE))</f>
        <v>ECOLE DE BOWLING DE SAINT LO</v>
      </c>
      <c r="C30" s="100" t="str">
        <f>IF($A30="","",VLOOKUP($A30,Régional!$A$1:$Y$96,13,FALSE))</f>
        <v>EPIARD Clara</v>
      </c>
      <c r="D30" s="100" t="str">
        <f>IF($A30="","",VLOOKUP($A30,Régional!$A$1:$Y$96,8,FALSE))</f>
        <v>JU</v>
      </c>
      <c r="E30" s="100" t="str">
        <f t="shared" si="0"/>
        <v>JU</v>
      </c>
      <c r="F30" s="153">
        <v>10</v>
      </c>
      <c r="G30" s="153" t="s">
        <v>310</v>
      </c>
      <c r="H30" s="79"/>
      <c r="I30" s="79"/>
      <c r="J30" s="79"/>
      <c r="K30" s="79"/>
    </row>
    <row r="31" spans="1:11" ht="12.75">
      <c r="A31" s="60" t="s">
        <v>288</v>
      </c>
      <c r="B31" s="100" t="str">
        <f>IF($A31="","",VLOOKUP($A31,Régional!$A$1:$Y$96,16,FALSE))</f>
        <v>ECOLE DE BOWLING DE SAINT LO</v>
      </c>
      <c r="C31" s="100" t="str">
        <f>IF($A31="","",VLOOKUP($A31,Régional!$A$1:$Y$96,13,FALSE))</f>
        <v>MAINCENT Fabien</v>
      </c>
      <c r="D31" s="100" t="str">
        <f>IF($A31="","",VLOOKUP($A31,Régional!$A$1:$Y$96,8,FALSE))</f>
        <v>JU</v>
      </c>
      <c r="E31" s="100" t="str">
        <f t="shared" si="0"/>
        <v>JU</v>
      </c>
      <c r="F31" s="153">
        <v>10</v>
      </c>
      <c r="G31" s="153" t="s">
        <v>310</v>
      </c>
      <c r="H31" s="79"/>
      <c r="I31" s="79"/>
      <c r="J31" s="79"/>
      <c r="K31" s="79"/>
    </row>
    <row r="32" spans="1:11" ht="12.75">
      <c r="A32" s="60" t="s">
        <v>289</v>
      </c>
      <c r="B32" s="100" t="str">
        <f>IF($A32="","",VLOOKUP($A32,Régional!$A$1:$Y$96,16,FALSE))</f>
        <v>ECOLE DE BOWLING DE SAINT LO</v>
      </c>
      <c r="C32" s="100" t="str">
        <f>IF($A32="","",VLOOKUP($A32,Régional!$A$1:$Y$96,13,FALSE))</f>
        <v>CALVIE Charlie</v>
      </c>
      <c r="D32" s="100" t="str">
        <f>IF($A32="","",VLOOKUP($A32,Régional!$A$1:$Y$96,8,FALSE))</f>
        <v>CA</v>
      </c>
      <c r="E32" s="100" t="str">
        <f t="shared" si="0"/>
        <v>CA</v>
      </c>
      <c r="F32" s="153">
        <v>10</v>
      </c>
      <c r="G32" s="153" t="s">
        <v>310</v>
      </c>
      <c r="H32" s="79"/>
      <c r="I32" s="79"/>
      <c r="J32" s="79"/>
      <c r="K32" s="79"/>
    </row>
    <row r="33" spans="1:11" ht="12.75">
      <c r="A33" s="60" t="s">
        <v>291</v>
      </c>
      <c r="B33" s="100" t="str">
        <f>IF($A33="","",VLOOKUP($A33,Régional!$A$1:$Y$96,16,FALSE))</f>
        <v>MARCEY LES GREVES CLUB - MGC</v>
      </c>
      <c r="C33" s="100" t="str">
        <f>IF($A33="","",VLOOKUP($A33,Régional!$A$1:$Y$96,13,FALSE))</f>
        <v>AUGEREAU Louis</v>
      </c>
      <c r="D33" s="100" t="str">
        <f>IF($A33="","",VLOOKUP($A33,Régional!$A$1:$Y$96,8,FALSE))</f>
        <v>CA</v>
      </c>
      <c r="E33" s="100" t="str">
        <f t="shared" si="0"/>
        <v>CA</v>
      </c>
      <c r="F33" s="153">
        <v>10</v>
      </c>
      <c r="G33" s="153" t="s">
        <v>310</v>
      </c>
      <c r="H33" s="79"/>
      <c r="I33" s="79"/>
      <c r="J33" s="79"/>
      <c r="K33" s="79"/>
    </row>
    <row r="34" spans="1:11" ht="12.75">
      <c r="A34" s="60" t="s">
        <v>292</v>
      </c>
      <c r="B34" s="100" t="str">
        <f>IF($A34="","",VLOOKUP($A34,Régional!$A$1:$Y$96,16,FALSE))</f>
        <v>MARCEY LES GREVES CLUB - MGC</v>
      </c>
      <c r="C34" s="100" t="str">
        <f>IF($A34="","",VLOOKUP($A34,Régional!$A$1:$Y$96,13,FALSE))</f>
        <v>GUIBERT Benjamin</v>
      </c>
      <c r="D34" s="100" t="str">
        <f>IF($A34="","",VLOOKUP($A34,Régional!$A$1:$Y$96,8,FALSE))</f>
        <v>JU</v>
      </c>
      <c r="E34" s="100" t="str">
        <f t="shared" si="0"/>
        <v>JU</v>
      </c>
      <c r="F34" s="153">
        <v>10</v>
      </c>
      <c r="G34" s="153" t="s">
        <v>310</v>
      </c>
      <c r="H34" s="79"/>
      <c r="I34" s="79"/>
      <c r="J34" s="79"/>
      <c r="K34" s="79"/>
    </row>
    <row r="35" spans="1:11" ht="12.75">
      <c r="A35" s="60" t="s">
        <v>293</v>
      </c>
      <c r="B35" s="100" t="str">
        <f>IF($A35="","",VLOOKUP($A35,Régional!$A$1:$Y$96,16,FALSE))</f>
        <v>ECOLE DE BOWLING D'ARGENTAN</v>
      </c>
      <c r="C35" s="100" t="str">
        <f>IF($A35="","",VLOOKUP($A35,Régional!$A$1:$Y$96,13,FALSE))</f>
        <v>LEMAITRE Noah</v>
      </c>
      <c r="D35" s="100" t="str">
        <f>IF($A35="","",VLOOKUP($A35,Régional!$A$1:$Y$96,8,FALSE))</f>
        <v>PO</v>
      </c>
      <c r="E35" s="100" t="str">
        <f t="shared" si="0"/>
        <v>PO</v>
      </c>
      <c r="F35" s="153">
        <v>0</v>
      </c>
      <c r="G35" s="153" t="s">
        <v>310</v>
      </c>
      <c r="H35" s="79"/>
      <c r="I35" s="79"/>
      <c r="J35" s="79"/>
      <c r="K35" s="79"/>
    </row>
    <row r="36" spans="1:11" ht="12.75">
      <c r="A36" s="60" t="s">
        <v>294</v>
      </c>
      <c r="B36" s="100" t="str">
        <f>IF($A36="","",VLOOKUP($A36,Régional!$A$1:$Y$96,16,FALSE))</f>
        <v>ECOLE DE BOWLING D'ARGENTAN</v>
      </c>
      <c r="C36" s="100" t="str">
        <f>IF($A36="","",VLOOKUP($A36,Régional!$A$1:$Y$96,13,FALSE))</f>
        <v>BELHADJ Amine</v>
      </c>
      <c r="D36" s="100" t="str">
        <f>IF($A36="","",VLOOKUP($A36,Régional!$A$1:$Y$96,8,FALSE))</f>
        <v>BJ</v>
      </c>
      <c r="E36" s="100" t="str">
        <f t="shared" si="0"/>
        <v>BJ</v>
      </c>
      <c r="F36" s="153">
        <v>10</v>
      </c>
      <c r="G36" s="153" t="s">
        <v>310</v>
      </c>
      <c r="H36" s="79"/>
      <c r="I36" s="79"/>
      <c r="J36" s="79"/>
      <c r="K36" s="79"/>
    </row>
    <row r="37" spans="1:11" ht="12.75">
      <c r="A37" s="60" t="s">
        <v>295</v>
      </c>
      <c r="B37" s="100" t="str">
        <f>IF($A37="","",VLOOKUP($A37,Régional!$A$1:$Y$96,16,FALSE))</f>
        <v>ECOLE DE BOWLING D'ARGENTAN</v>
      </c>
      <c r="C37" s="102" t="str">
        <f>IF($A37="","",VLOOKUP($A37,Régional!$A$1:$Y$96,13,FALSE))</f>
        <v>HUBNER Marius</v>
      </c>
      <c r="D37" s="102" t="str">
        <f>IF($A37="","",VLOOKUP($A37,Régional!$A$1:$Y$96,8,FALSE))</f>
        <v>BJ</v>
      </c>
      <c r="E37" s="100" t="str">
        <f t="shared" si="0"/>
        <v>BJ</v>
      </c>
      <c r="F37" s="153">
        <v>10</v>
      </c>
      <c r="G37" s="153" t="s">
        <v>310</v>
      </c>
      <c r="H37" s="79"/>
      <c r="I37" s="79"/>
      <c r="J37" s="79"/>
      <c r="K37" s="79"/>
    </row>
    <row r="38" spans="1:11" ht="12.75">
      <c r="A38" s="60" t="s">
        <v>296</v>
      </c>
      <c r="B38" s="100" t="str">
        <f>IF($A38="","",VLOOKUP($A38,Régional!$A$1:$Y$96,16,FALSE))</f>
        <v>ECOLE DE BOWLING D'ARGENTAN</v>
      </c>
      <c r="C38" s="100" t="str">
        <f>IF($A38="","",VLOOKUP($A38,Régional!$A$1:$Y$96,13,FALSE))</f>
        <v>LEMAITRE Lorenzo</v>
      </c>
      <c r="D38" s="100" t="str">
        <f>IF($A38="","",VLOOKUP($A38,Régional!$A$1:$Y$96,8,FALSE))</f>
        <v>BJ</v>
      </c>
      <c r="E38" s="100" t="str">
        <f t="shared" si="0"/>
        <v>BJ</v>
      </c>
      <c r="F38" s="153">
        <v>10</v>
      </c>
      <c r="G38" s="153" t="s">
        <v>310</v>
      </c>
      <c r="H38" s="79"/>
      <c r="I38" s="79"/>
      <c r="J38" s="79"/>
      <c r="K38" s="79"/>
    </row>
    <row r="39" spans="1:11" ht="12.75">
      <c r="A39" s="60" t="s">
        <v>297</v>
      </c>
      <c r="B39" s="100" t="str">
        <f>IF($A39="","",VLOOKUP($A39,Régional!$A$1:$Y$96,16,FALSE))</f>
        <v>ECOLE DE BOWLING D'ARGENTAN</v>
      </c>
      <c r="C39" s="100" t="str">
        <f>IF($A39="","",VLOOKUP($A39,Régional!$A$1:$Y$96,13,FALSE))</f>
        <v>LECONTE Thibault</v>
      </c>
      <c r="D39" s="100" t="str">
        <f>IF($A39="","",VLOOKUP($A39,Régional!$A$1:$Y$96,8,FALSE))</f>
        <v>MI</v>
      </c>
      <c r="E39" s="100" t="str">
        <f t="shared" si="0"/>
        <v>MI</v>
      </c>
      <c r="F39" s="153">
        <v>10</v>
      </c>
      <c r="G39" s="153" t="s">
        <v>310</v>
      </c>
      <c r="H39" s="79"/>
      <c r="I39" s="79"/>
      <c r="J39" s="79"/>
      <c r="K39" s="79"/>
    </row>
    <row r="40" spans="1:11" ht="12.75">
      <c r="A40" s="60" t="s">
        <v>299</v>
      </c>
      <c r="B40" s="100" t="str">
        <f>IF($A40="","",VLOOKUP($A40,Régional!$A$1:$Y$96,16,FALSE))</f>
        <v>ECOLE DE BOWLING D'ARGENTAN</v>
      </c>
      <c r="C40" s="100" t="str">
        <f>IF($A40="","",VLOOKUP($A40,Régional!$A$1:$Y$96,13,FALSE))</f>
        <v>VAUTHRIN Charles</v>
      </c>
      <c r="D40" s="100" t="str">
        <f>IF($A40="","",VLOOKUP($A40,Régional!$A$1:$Y$96,8,FALSE))</f>
        <v>MI</v>
      </c>
      <c r="E40" s="100" t="str">
        <f t="shared" si="0"/>
        <v>MI</v>
      </c>
      <c r="F40" s="153">
        <v>10</v>
      </c>
      <c r="G40" s="153" t="s">
        <v>310</v>
      </c>
      <c r="H40" s="79"/>
      <c r="I40" s="79"/>
      <c r="J40" s="79"/>
      <c r="K40" s="79"/>
    </row>
    <row r="41" spans="1:12" ht="12.75">
      <c r="A41" s="60" t="s">
        <v>300</v>
      </c>
      <c r="B41" s="100" t="str">
        <f>IF($A41="","",VLOOKUP($A41,Régional!$A$1:$Y$96,16,FALSE))</f>
        <v>EAGLES BOWLING VIRE</v>
      </c>
      <c r="C41" s="100" t="str">
        <f>IF($A41="","",VLOOKUP($A41,Régional!$A$1:$Y$96,13,FALSE))</f>
        <v>BARETTE Clara</v>
      </c>
      <c r="D41" s="100" t="str">
        <f>IF($A41="","",VLOOKUP($A41,Régional!$A$1:$Y$96,8,FALSE))</f>
        <v>BJ</v>
      </c>
      <c r="E41" s="100" t="str">
        <f t="shared" si="0"/>
        <v>BJ</v>
      </c>
      <c r="F41" s="153">
        <v>10</v>
      </c>
      <c r="G41" s="153" t="s">
        <v>310</v>
      </c>
      <c r="H41" s="79"/>
      <c r="I41" s="79"/>
      <c r="J41" s="79"/>
      <c r="K41" s="79"/>
      <c r="L41" s="130"/>
    </row>
    <row r="42" spans="1:11" ht="12.75">
      <c r="A42" s="60" t="s">
        <v>301</v>
      </c>
      <c r="B42" s="100" t="str">
        <f>IF($A42="","",VLOOKUP($A42,Régional!$A$1:$Y$96,16,FALSE))</f>
        <v>EAGLES BOWLING VIRE</v>
      </c>
      <c r="C42" s="100" t="str">
        <f>IF($A42="","",VLOOKUP($A42,Régional!$A$1:$Y$96,13,FALSE))</f>
        <v>BARETTE Simon</v>
      </c>
      <c r="D42" s="100" t="str">
        <f>IF($A42="","",VLOOKUP($A42,Régional!$A$1:$Y$96,8,FALSE))</f>
        <v>MI</v>
      </c>
      <c r="E42" s="100" t="str">
        <f t="shared" si="0"/>
        <v>MI</v>
      </c>
      <c r="F42" s="153">
        <v>10</v>
      </c>
      <c r="G42" s="153" t="s">
        <v>310</v>
      </c>
      <c r="H42" s="79"/>
      <c r="I42" s="79"/>
      <c r="J42" s="79"/>
      <c r="K42" s="79"/>
    </row>
    <row r="43" spans="1:11" ht="12.75">
      <c r="A43" s="60" t="s">
        <v>302</v>
      </c>
      <c r="B43" s="100" t="str">
        <f>IF($A43="","",VLOOKUP($A43,Régional!$A$1:$Y$96,16,FALSE))</f>
        <v>EAGLES BOWLING VIRE</v>
      </c>
      <c r="C43" s="100" t="str">
        <f>IF($A43="","",VLOOKUP($A43,Régional!$A$1:$Y$96,13,FALSE))</f>
        <v>BARETTE Hugo</v>
      </c>
      <c r="D43" s="100" t="str">
        <f>IF($A43="","",VLOOKUP($A43,Régional!$A$1:$Y$96,8,FALSE))</f>
        <v>CA</v>
      </c>
      <c r="E43" s="100" t="str">
        <f t="shared" si="0"/>
        <v>CA</v>
      </c>
      <c r="F43" s="153">
        <v>10</v>
      </c>
      <c r="G43" s="153" t="s">
        <v>310</v>
      </c>
      <c r="H43" s="79"/>
      <c r="I43" s="79"/>
      <c r="J43" s="79"/>
      <c r="K43" s="79"/>
    </row>
    <row r="44" spans="1:11" ht="12.75">
      <c r="A44" s="60" t="s">
        <v>303</v>
      </c>
      <c r="B44" s="100" t="str">
        <f>IF($A44="","",VLOOKUP($A44,Régional!$A$1:$Y$96,16,FALSE))</f>
        <v>EAGLES BOWLING VIRE</v>
      </c>
      <c r="C44" s="100" t="str">
        <f>IF($A44="","",VLOOKUP($A44,Régional!$A$1:$Y$96,13,FALSE))</f>
        <v>LEBOUC Maxime</v>
      </c>
      <c r="D44" s="100" t="str">
        <f>IF($A44="","",VLOOKUP($A44,Régional!$A$1:$Y$96,8,FALSE))</f>
        <v>CA</v>
      </c>
      <c r="E44" s="100" t="str">
        <f t="shared" si="0"/>
        <v>CA</v>
      </c>
      <c r="F44" s="153">
        <v>10</v>
      </c>
      <c r="G44" s="153" t="s">
        <v>310</v>
      </c>
      <c r="H44" s="79"/>
      <c r="I44" s="79"/>
      <c r="J44" s="79"/>
      <c r="K44" s="79"/>
    </row>
    <row r="45" spans="1:11" ht="12.75">
      <c r="A45" s="60" t="s">
        <v>304</v>
      </c>
      <c r="B45" s="100" t="str">
        <f>IF($A45="","",VLOOKUP($A45,Régional!$A$1:$Y$96,16,FALSE))</f>
        <v>EAGLES BOWLING VIRE</v>
      </c>
      <c r="C45" s="100" t="str">
        <f>IF($A45="","",VLOOKUP($A45,Régional!$A$1:$Y$96,13,FALSE))</f>
        <v>CARU Gabin</v>
      </c>
      <c r="D45" s="100" t="str">
        <f>IF($A45="","",VLOOKUP($A45,Régional!$A$1:$Y$96,8,FALSE))</f>
        <v>MI</v>
      </c>
      <c r="E45" s="100" t="str">
        <f t="shared" si="0"/>
        <v>MI</v>
      </c>
      <c r="F45" s="153">
        <v>10</v>
      </c>
      <c r="G45" s="153" t="s">
        <v>310</v>
      </c>
      <c r="H45" s="79"/>
      <c r="I45" s="79"/>
      <c r="J45" s="79"/>
      <c r="K45" s="79"/>
    </row>
    <row r="46" spans="1:11" ht="12.75">
      <c r="A46" s="60" t="s">
        <v>305</v>
      </c>
      <c r="B46" s="100" t="str">
        <f>IF($A46="","",VLOOKUP($A46,Régional!$A$1:$Y$96,16,FALSE))</f>
        <v>EAGLES BOWLING VIRE</v>
      </c>
      <c r="C46" s="100" t="str">
        <f>IF($A46="","",VLOOKUP($A46,Régional!$A$1:$Y$96,13,FALSE))</f>
        <v>BLANCHARD Chloe</v>
      </c>
      <c r="D46" s="100" t="str">
        <f>IF($A46="","",VLOOKUP($A46,Régional!$A$1:$Y$96,8,FALSE))</f>
        <v>MI</v>
      </c>
      <c r="E46" s="100" t="str">
        <f t="shared" si="0"/>
        <v>MI</v>
      </c>
      <c r="F46" s="153">
        <v>10</v>
      </c>
      <c r="G46" s="153" t="s">
        <v>310</v>
      </c>
      <c r="H46" s="79"/>
      <c r="I46" s="79"/>
      <c r="J46" s="79"/>
      <c r="K46" s="79"/>
    </row>
    <row r="47" spans="1:11" ht="12.75">
      <c r="A47" s="60" t="s">
        <v>306</v>
      </c>
      <c r="B47" s="100" t="str">
        <f>IF($A47="","",VLOOKUP($A47,Régional!$A$1:$Y$96,16,FALSE))</f>
        <v>EAGLES BOWLING VIRE</v>
      </c>
      <c r="C47" s="100" t="str">
        <f>IF($A47="","",VLOOKUP($A47,Régional!$A$1:$Y$96,13,FALSE))</f>
        <v>LENFANT-MARIE Yann</v>
      </c>
      <c r="D47" s="100" t="str">
        <f>IF($A47="","",VLOOKUP($A47,Régional!$A$1:$Y$96,8,FALSE))</f>
        <v>CA</v>
      </c>
      <c r="E47" s="100" t="str">
        <f t="shared" si="0"/>
        <v>CA</v>
      </c>
      <c r="F47" s="153">
        <v>10</v>
      </c>
      <c r="G47" s="153" t="s">
        <v>310</v>
      </c>
      <c r="H47" s="79"/>
      <c r="I47" s="79"/>
      <c r="J47" s="79"/>
      <c r="K47" s="79"/>
    </row>
    <row r="48" spans="1:11" ht="12.75">
      <c r="A48" s="80" t="s">
        <v>307</v>
      </c>
      <c r="B48" s="100" t="str">
        <f>IF($A48="","",VLOOKUP($A48,Régional!$A$1:$Y$96,16,FALSE))</f>
        <v>EAGLES BOWLING VIRE</v>
      </c>
      <c r="C48" s="102" t="str">
        <f>IF($A48="","",VLOOKUP($A48,Régional!$A$1:$Y$96,13,FALSE))</f>
        <v>BATARD Melina</v>
      </c>
      <c r="D48" s="100" t="str">
        <f>IF($A48="","",VLOOKUP($A48,Régional!$A$1:$Y$96,8,FALSE))</f>
        <v>BJ</v>
      </c>
      <c r="E48" s="100" t="str">
        <f t="shared" si="0"/>
        <v>BJ</v>
      </c>
      <c r="F48" s="153">
        <v>10</v>
      </c>
      <c r="G48" s="153" t="s">
        <v>310</v>
      </c>
      <c r="H48" s="79"/>
      <c r="I48" s="79"/>
      <c r="J48" s="79"/>
      <c r="K48" s="79"/>
    </row>
    <row r="49" spans="1:11" ht="12.75">
      <c r="A49" s="60" t="s">
        <v>309</v>
      </c>
      <c r="B49" s="100" t="str">
        <f>IF($A49="","",VLOOKUP($A49,Régional!$A$1:$Y$96,16,FALSE))</f>
        <v>EAGLES BOWLING VIRE</v>
      </c>
      <c r="C49" s="100" t="str">
        <f>IF($A49="","",VLOOKUP($A49,Régional!$A$1:$Y$96,13,FALSE))</f>
        <v>ROIG Killian</v>
      </c>
      <c r="D49" s="100" t="str">
        <f>IF($A49="","",VLOOKUP($A49,Régional!$A$1:$Y$96,8,FALSE))</f>
        <v>JU</v>
      </c>
      <c r="E49" s="100" t="str">
        <f t="shared" si="0"/>
        <v>JU</v>
      </c>
      <c r="F49" s="153">
        <v>10</v>
      </c>
      <c r="G49" s="153" t="s">
        <v>310</v>
      </c>
      <c r="H49" s="79"/>
      <c r="I49" s="79"/>
      <c r="J49" s="79"/>
      <c r="K49" s="79"/>
    </row>
    <row r="50" spans="1:11" ht="12.75">
      <c r="A50" s="60" t="s">
        <v>315</v>
      </c>
      <c r="B50" s="100" t="str">
        <f>IF($A50="","",VLOOKUP($A50,Régional!$A$1:$Y$96,16,FALSE))</f>
        <v>ECOLE DE BOWLING DE CHERBOURG</v>
      </c>
      <c r="C50" s="102" t="str">
        <f>IF($A50="","",VLOOKUP($A50,Régional!$A$1:$Y$96,13,FALSE))</f>
        <v>MOREAU Anaïs</v>
      </c>
      <c r="D50" s="100" t="str">
        <f>IF($A50="","",VLOOKUP($A50,Régional!$A$1:$Y$96,8,FALSE))</f>
        <v>JU</v>
      </c>
      <c r="E50" s="100" t="str">
        <f t="shared" si="0"/>
        <v>JU</v>
      </c>
      <c r="F50" s="153">
        <v>10</v>
      </c>
      <c r="G50" s="153" t="s">
        <v>310</v>
      </c>
      <c r="H50" s="79" t="s">
        <v>329</v>
      </c>
      <c r="I50" s="79"/>
      <c r="J50" s="79"/>
      <c r="K50" s="79"/>
    </row>
    <row r="51" spans="1:11" ht="12.75">
      <c r="A51" s="60" t="s">
        <v>316</v>
      </c>
      <c r="B51" s="100" t="str">
        <f>IF($A51="","",VLOOKUP($A51,Régional!$A$1:$Y$96,16,FALSE))</f>
        <v>ECOLE DE BOWLING DE CHERBOURG</v>
      </c>
      <c r="C51" s="100" t="str">
        <f>IF($A51="","",VLOOKUP($A51,Régional!$A$1:$Y$96,13,FALSE))</f>
        <v>NAGA Yoann</v>
      </c>
      <c r="D51" s="100" t="str">
        <f>IF($A51="","",VLOOKUP($A51,Régional!$A$1:$Y$96,8,FALSE))</f>
        <v>CA</v>
      </c>
      <c r="E51" s="100" t="str">
        <f t="shared" si="0"/>
        <v>CA</v>
      </c>
      <c r="F51" s="153">
        <v>10</v>
      </c>
      <c r="G51" s="153" t="s">
        <v>310</v>
      </c>
      <c r="H51" s="79" t="s">
        <v>329</v>
      </c>
      <c r="I51" s="79"/>
      <c r="J51" s="79"/>
      <c r="K51" s="79"/>
    </row>
    <row r="52" spans="1:11" ht="12.75">
      <c r="A52" s="60" t="s">
        <v>317</v>
      </c>
      <c r="B52" s="100" t="str">
        <f>IF($A52="","",VLOOKUP($A52,Régional!$A$1:$Y$96,16,FALSE))</f>
        <v>ECOLE DE BOWLING DE CHERBOURG</v>
      </c>
      <c r="C52" s="100" t="str">
        <f>IF($A52="","",VLOOKUP($A52,Régional!$A$1:$Y$96,13,FALSE))</f>
        <v>PISSIS Elliot</v>
      </c>
      <c r="D52" s="100" t="str">
        <f>IF($A52="","",VLOOKUP($A52,Régional!$A$1:$Y$96,8,FALSE))</f>
        <v>CA</v>
      </c>
      <c r="E52" s="100" t="str">
        <f t="shared" si="0"/>
        <v>CA</v>
      </c>
      <c r="F52" s="153">
        <v>10</v>
      </c>
      <c r="G52" s="153" t="s">
        <v>310</v>
      </c>
      <c r="H52" s="79" t="s">
        <v>329</v>
      </c>
      <c r="I52" s="79"/>
      <c r="J52" s="79"/>
      <c r="K52" s="79"/>
    </row>
    <row r="53" spans="1:11" ht="12.75">
      <c r="A53" s="60" t="s">
        <v>318</v>
      </c>
      <c r="B53" s="100" t="str">
        <f>IF($A53="","",VLOOKUP($A53,Régional!$A$1:$Y$96,16,FALSE))</f>
        <v>ECOLE DE BOWLING DE CHERBOURG</v>
      </c>
      <c r="C53" s="100" t="str">
        <f>IF($A53="","",VLOOKUP($A53,Régional!$A$1:$Y$96,13,FALSE))</f>
        <v>QUENAULT Clément</v>
      </c>
      <c r="D53" s="100" t="str">
        <f>IF($A53="","",VLOOKUP($A53,Régional!$A$1:$Y$96,8,FALSE))</f>
        <v>MI</v>
      </c>
      <c r="E53" s="100" t="str">
        <f t="shared" si="0"/>
        <v>MI</v>
      </c>
      <c r="F53" s="153">
        <v>10</v>
      </c>
      <c r="G53" s="153" t="s">
        <v>310</v>
      </c>
      <c r="H53" s="79" t="s">
        <v>329</v>
      </c>
      <c r="I53" s="79"/>
      <c r="J53" s="79"/>
      <c r="K53" s="79"/>
    </row>
    <row r="54" spans="1:11" ht="12.75">
      <c r="A54" s="60" t="s">
        <v>319</v>
      </c>
      <c r="B54" s="100" t="str">
        <f>IF($A54="","",VLOOKUP($A54,Régional!$A$1:$Y$96,16,FALSE))</f>
        <v>ECOLE DE BOWLING DE CHERBOURG</v>
      </c>
      <c r="C54" s="100" t="str">
        <f>IF($A54="","",VLOOKUP($A54,Régional!$A$1:$Y$96,13,FALSE))</f>
        <v>VINCENT Léonie</v>
      </c>
      <c r="D54" s="100" t="str">
        <f>IF($A54="","",VLOOKUP($A54,Régional!$A$1:$Y$96,8,FALSE))</f>
        <v>CA</v>
      </c>
      <c r="E54" s="100" t="str">
        <f t="shared" si="0"/>
        <v>CA</v>
      </c>
      <c r="F54" s="153">
        <v>10</v>
      </c>
      <c r="G54" s="153" t="s">
        <v>310</v>
      </c>
      <c r="H54" s="79" t="s">
        <v>329</v>
      </c>
      <c r="I54" s="79"/>
      <c r="J54" s="79"/>
      <c r="K54" s="79"/>
    </row>
    <row r="55" spans="1:11" ht="12.75">
      <c r="A55" s="60" t="s">
        <v>330</v>
      </c>
      <c r="B55" s="100" t="str">
        <f>IF($A55="","",VLOOKUP($A55,Régional!$A$1:$Y$96,16,FALSE))</f>
        <v>ECOLE DE BOWLING DE CHERBOURG</v>
      </c>
      <c r="C55" s="100" t="str">
        <f>IF($A55="","",VLOOKUP($A55,Régional!$A$1:$Y$96,13,FALSE))</f>
        <v>LE GALL Servane</v>
      </c>
      <c r="D55" s="100" t="str">
        <f>IF($A55="","",VLOOKUP($A55,Régional!$A$1:$Y$96,8,FALSE))</f>
        <v>CA</v>
      </c>
      <c r="E55" s="100" t="str">
        <f t="shared" si="0"/>
        <v>CA</v>
      </c>
      <c r="F55" s="79">
        <v>10</v>
      </c>
      <c r="G55" s="79"/>
      <c r="H55" s="79" t="s">
        <v>329</v>
      </c>
      <c r="I55" s="79"/>
      <c r="J55" s="79"/>
      <c r="K55" s="79"/>
    </row>
    <row r="56" spans="1:11" ht="12.75">
      <c r="A56" s="60" t="s">
        <v>333</v>
      </c>
      <c r="B56" s="100" t="str">
        <f>IF($A56="","",VLOOKUP($A56,Régional!$A$1:$Y$96,16,FALSE))</f>
        <v>ECOLE DE BOWLING DE CHERBOURG</v>
      </c>
      <c r="C56" s="102" t="str">
        <f>IF($A56="","",VLOOKUP($A56,Régional!$A$1:$Y$96,13,FALSE))</f>
        <v>VINCENT Paul</v>
      </c>
      <c r="D56" s="100" t="str">
        <f>IF($A56="","",VLOOKUP($A56,Régional!$A$1:$Y$96,8,FALSE))</f>
        <v>BJ</v>
      </c>
      <c r="E56" s="100" t="str">
        <f t="shared" si="0"/>
        <v>BJ</v>
      </c>
      <c r="F56" s="79">
        <v>10</v>
      </c>
      <c r="G56" s="79"/>
      <c r="H56" s="79" t="s">
        <v>329</v>
      </c>
      <c r="I56" s="79"/>
      <c r="J56" s="79"/>
      <c r="K56" s="79"/>
    </row>
    <row r="57" spans="1:11" ht="12.75">
      <c r="A57" s="60" t="s">
        <v>336</v>
      </c>
      <c r="B57" s="100" t="str">
        <f>IF($A57="","",VLOOKUP($A57,Régional!$A$1:$Y$96,16,FALSE))</f>
        <v>ECOLE DE BOWLING DE CHERBOURG</v>
      </c>
      <c r="C57" s="102" t="str">
        <f>IF($A57="","",VLOOKUP($A57,Régional!$A$1:$Y$96,13,FALSE))</f>
        <v>PIGNEUR Paul-Henri</v>
      </c>
      <c r="D57" s="100" t="str">
        <f>IF($A57="","",VLOOKUP($A57,Régional!$A$1:$Y$96,8,FALSE))</f>
        <v>MI</v>
      </c>
      <c r="E57" s="100" t="str">
        <f t="shared" si="0"/>
        <v>MI</v>
      </c>
      <c r="F57" s="79">
        <v>10</v>
      </c>
      <c r="G57" s="79"/>
      <c r="H57" s="79" t="s">
        <v>329</v>
      </c>
      <c r="I57" s="79"/>
      <c r="J57" s="79"/>
      <c r="K57" s="79"/>
    </row>
    <row r="58" spans="1:11" ht="12.75">
      <c r="A58" s="60" t="s">
        <v>339</v>
      </c>
      <c r="B58" s="100" t="str">
        <f>IF($A58="","",VLOOKUP($A58,Régional!$A$1:$Y$96,16,FALSE))</f>
        <v>ECOLE DE BOWLING DE CHERBOURG</v>
      </c>
      <c r="C58" s="102" t="str">
        <f>IF($A58="","",VLOOKUP($A58,Régional!$A$1:$Y$96,13,FALSE))</f>
        <v>WITTEZAELE Jérémy</v>
      </c>
      <c r="D58" s="100" t="str">
        <f>IF($A58="","",VLOOKUP($A58,Régional!$A$1:$Y$96,8,FALSE))</f>
        <v>CA</v>
      </c>
      <c r="E58" s="100" t="str">
        <f t="shared" si="0"/>
        <v>CA</v>
      </c>
      <c r="F58" s="79">
        <v>0</v>
      </c>
      <c r="G58" s="79"/>
      <c r="H58" s="79" t="s">
        <v>329</v>
      </c>
      <c r="I58" s="79"/>
      <c r="J58" s="79"/>
      <c r="K58" s="79"/>
    </row>
    <row r="59" spans="1:11" ht="12.75">
      <c r="A59" s="60"/>
      <c r="B59" s="100">
        <f>IF($A59="","",VLOOKUP($A59,Régional!$A$1:$Y$96,16,FALSE))</f>
      </c>
      <c r="C59" s="102">
        <f>IF($A59="","",VLOOKUP($A59,Régional!$A$1:$Y$96,13,FALSE))</f>
      </c>
      <c r="D59" s="100">
        <f>IF($A59="","",VLOOKUP($A59,Régional!$A$1:$Y$96,8,FALSE))</f>
      </c>
      <c r="E59" s="100">
        <f t="shared" si="0"/>
      </c>
      <c r="F59" s="79">
        <v>0</v>
      </c>
      <c r="G59" s="79"/>
      <c r="H59" s="79"/>
      <c r="I59" s="79"/>
      <c r="J59" s="79"/>
      <c r="K59" s="79"/>
    </row>
    <row r="60" spans="1:11" ht="12.75">
      <c r="A60" s="60"/>
      <c r="B60" s="100">
        <f>IF($A60="","",VLOOKUP($A60,Régional!$A$1:$Y$96,16,FALSE))</f>
      </c>
      <c r="C60" s="102">
        <f>IF($A60="","",VLOOKUP($A60,Régional!$A$1:$Y$96,13,FALSE))</f>
      </c>
      <c r="D60" s="100">
        <f>IF($A60="","",VLOOKUP($A60,Régional!$A$1:$Y$96,8,FALSE))</f>
      </c>
      <c r="E60" s="100">
        <f t="shared" si="0"/>
      </c>
      <c r="F60" s="79">
        <v>0</v>
      </c>
      <c r="G60" s="79"/>
      <c r="H60" s="79"/>
      <c r="I60" s="79"/>
      <c r="J60" s="79"/>
      <c r="K60" s="79"/>
    </row>
    <row r="61" spans="1:11" ht="12.75">
      <c r="A61" s="60"/>
      <c r="B61" s="100">
        <f>IF($A61="","",VLOOKUP($A61,Régional!$A$1:$Y$96,16,FALSE))</f>
      </c>
      <c r="C61" s="102">
        <f>IF($A61="","",VLOOKUP($A61,Régional!$A$1:$Y$96,13,FALSE))</f>
      </c>
      <c r="D61" s="100">
        <f>IF($A61="","",VLOOKUP($A61,Régional!$A$1:$Y$96,8,FALSE))</f>
      </c>
      <c r="E61" s="100">
        <f t="shared" si="0"/>
      </c>
      <c r="F61" s="79">
        <v>0</v>
      </c>
      <c r="G61" s="79"/>
      <c r="H61" s="79"/>
      <c r="I61" s="79"/>
      <c r="J61" s="79"/>
      <c r="K61" s="79"/>
    </row>
    <row r="62" spans="1:12" ht="12.75">
      <c r="A62" s="60"/>
      <c r="B62" s="100">
        <f>IF($A62="","",VLOOKUP($A62,Régional!$A$1:$Y$96,16,FALSE))</f>
      </c>
      <c r="C62" s="102">
        <f>IF($A62="","",VLOOKUP($A62,Régional!$A$1:$Y$96,13,FALSE))</f>
      </c>
      <c r="D62" s="100">
        <f>IF($A62="","",VLOOKUP($A62,Régional!$A$1:$Y$96,8,FALSE))</f>
      </c>
      <c r="E62" s="100">
        <f t="shared" si="0"/>
      </c>
      <c r="F62" s="79">
        <v>0</v>
      </c>
      <c r="G62" s="79"/>
      <c r="H62" s="79"/>
      <c r="I62" s="79"/>
      <c r="J62" s="79"/>
      <c r="K62" s="79"/>
      <c r="L62" s="130"/>
    </row>
    <row r="63" spans="1:11" ht="12.75">
      <c r="A63" s="60"/>
      <c r="B63" s="100">
        <f>IF($A63="","",VLOOKUP($A63,Régional!$A$1:$Y$96,16,FALSE))</f>
      </c>
      <c r="C63" s="100">
        <f>IF($A63="","",VLOOKUP($A63,Régional!$A$1:$Y$96,13,FALSE))</f>
      </c>
      <c r="D63" s="100">
        <f>IF($A63="","",VLOOKUP($A63,Régional!$A$1:$Y$96,8,FALSE))</f>
      </c>
      <c r="E63" s="100">
        <f t="shared" si="0"/>
      </c>
      <c r="F63" s="79">
        <v>0</v>
      </c>
      <c r="G63" s="79"/>
      <c r="H63" s="79"/>
      <c r="I63" s="79"/>
      <c r="J63" s="79"/>
      <c r="K63" s="79"/>
    </row>
    <row r="64" spans="1:12" ht="12.75">
      <c r="A64" s="60"/>
      <c r="B64" s="100">
        <f>IF($A64="","",VLOOKUP($A64,Régional!$A$1:$Y$96,16,FALSE))</f>
      </c>
      <c r="C64" s="100">
        <f>IF($A64="","",VLOOKUP($A64,Régional!$A$1:$Y$96,13,FALSE))</f>
      </c>
      <c r="D64" s="100">
        <f>IF($A64="","",VLOOKUP($A64,Régional!$A$1:$Y$96,8,FALSE))</f>
      </c>
      <c r="E64" s="100">
        <f t="shared" si="0"/>
      </c>
      <c r="F64" s="79">
        <v>0</v>
      </c>
      <c r="G64" s="79"/>
      <c r="H64" s="79"/>
      <c r="I64" s="79"/>
      <c r="J64" s="79"/>
      <c r="K64" s="79"/>
      <c r="L64" s="130"/>
    </row>
    <row r="65" spans="1:12" ht="12.75">
      <c r="A65" s="60"/>
      <c r="B65" s="100">
        <f>IF($A65="","",VLOOKUP($A65,Régional!$A$1:$Y$96,16,FALSE))</f>
      </c>
      <c r="C65" s="100">
        <f>IF($A65="","",VLOOKUP($A65,Régional!$A$1:$Y$96,13,FALSE))</f>
      </c>
      <c r="D65" s="100">
        <f>IF($A65="","",VLOOKUP($A65,Régional!$A$1:$Y$96,8,FALSE))</f>
      </c>
      <c r="E65" s="100">
        <f t="shared" si="0"/>
      </c>
      <c r="F65" s="79">
        <v>0</v>
      </c>
      <c r="G65" s="79"/>
      <c r="H65" s="79"/>
      <c r="I65" s="79"/>
      <c r="J65" s="79"/>
      <c r="K65" s="79"/>
      <c r="L65" s="130"/>
    </row>
    <row r="66" spans="1:11" ht="12.75">
      <c r="A66" s="60"/>
      <c r="B66" s="100">
        <f>IF($A66="","",VLOOKUP($A66,Régional!$A$1:$Y$96,16,FALSE))</f>
      </c>
      <c r="C66" s="100">
        <f>IF($A66="","",VLOOKUP($A66,Régional!$A$1:$Y$96,13,FALSE))</f>
      </c>
      <c r="D66" s="100">
        <f>IF($A66="","",VLOOKUP($A66,Régional!$A$1:$Y$96,8,FALSE))</f>
      </c>
      <c r="E66" s="100">
        <f t="shared" si="0"/>
      </c>
      <c r="F66" s="79">
        <v>0</v>
      </c>
      <c r="G66" s="79"/>
      <c r="H66" s="79"/>
      <c r="I66" s="79"/>
      <c r="J66" s="79"/>
      <c r="K66" s="79"/>
    </row>
    <row r="67" spans="1:11" ht="12.75">
      <c r="A67" s="60"/>
      <c r="B67" s="100">
        <f>IF($A67="","",VLOOKUP($A67,Régional!$A$1:$Y$96,16,FALSE))</f>
      </c>
      <c r="C67" s="100">
        <f>IF($A67="","",VLOOKUP($A67,Régional!$A$1:$Y$96,13,FALSE))</f>
      </c>
      <c r="D67" s="100">
        <f>IF($A67="","",VLOOKUP($A67,Régional!$A$1:$Y$96,8,FALSE))</f>
      </c>
      <c r="E67" s="100">
        <f t="shared" si="0"/>
      </c>
      <c r="F67" s="79">
        <v>0</v>
      </c>
      <c r="G67" s="79"/>
      <c r="H67" s="79"/>
      <c r="I67" s="79"/>
      <c r="J67" s="79"/>
      <c r="K67" s="79"/>
    </row>
    <row r="68" spans="1:11" ht="12.75">
      <c r="A68" s="60"/>
      <c r="B68" s="100">
        <f>IF($A68="","",VLOOKUP($A68,Régional!$A$1:$Y$96,16,FALSE))</f>
      </c>
      <c r="C68" s="100">
        <f>IF($A68="","",VLOOKUP($A68,Régional!$A$1:$Y$96,13,FALSE))</f>
      </c>
      <c r="D68" s="100">
        <f>IF($A68="","",VLOOKUP($A68,Régional!$A$1:$Y$96,8,FALSE))</f>
      </c>
      <c r="E68" s="100">
        <f t="shared" si="0"/>
      </c>
      <c r="F68" s="79"/>
      <c r="G68" s="79"/>
      <c r="H68" s="79"/>
      <c r="I68" s="79"/>
      <c r="J68" s="79"/>
      <c r="K68" s="79"/>
    </row>
    <row r="69" spans="1:11" ht="12.75">
      <c r="A69" s="60"/>
      <c r="B69" s="100">
        <f>IF($A69="","",VLOOKUP($A69,Régional!$A$1:$Y$96,16,FALSE))</f>
      </c>
      <c r="C69" s="100">
        <f>IF($A69="","",VLOOKUP($A69,Régional!$A$1:$Y$96,13,FALSE))</f>
      </c>
      <c r="D69" s="100">
        <f>IF($A69="","",VLOOKUP($A69,Régional!$A$1:$Y$96,8,FALSE))</f>
      </c>
      <c r="E69" s="100">
        <f t="shared" si="0"/>
      </c>
      <c r="F69" s="79"/>
      <c r="G69" s="79"/>
      <c r="H69" s="79"/>
      <c r="I69" s="79"/>
      <c r="J69" s="79"/>
      <c r="K69" s="79"/>
    </row>
    <row r="70" spans="1:11" ht="12.75">
      <c r="A70" s="60"/>
      <c r="B70" s="100">
        <f>IF($A70="","",VLOOKUP($A70,Régional!$A$1:$Y$96,16,FALSE))</f>
      </c>
      <c r="C70" s="100">
        <f>IF($A70="","",VLOOKUP($A70,Régional!$A$1:$Y$96,13,FALSE))</f>
      </c>
      <c r="D70" s="100">
        <f>IF($A70="","",VLOOKUP($A70,Régional!$A$1:$Y$96,8,FALSE))</f>
      </c>
      <c r="E70" s="100">
        <f t="shared" si="0"/>
      </c>
      <c r="F70" s="79"/>
      <c r="G70" s="79"/>
      <c r="H70" s="79"/>
      <c r="I70" s="79"/>
      <c r="J70" s="79"/>
      <c r="K70" s="79"/>
    </row>
    <row r="71" spans="1:11" ht="12.75">
      <c r="A71" s="60"/>
      <c r="B71" s="100">
        <f>IF($A71="","",VLOOKUP($A71,Régional!$A$1:$Y$96,16,FALSE))</f>
      </c>
      <c r="C71" s="100">
        <f>IF($A71="","",VLOOKUP($A71,Régional!$A$1:$Y$96,13,FALSE))</f>
      </c>
      <c r="D71" s="100">
        <f>IF($A71="","",VLOOKUP($A71,Régional!$A$1:$Y$96,8,FALSE))</f>
      </c>
      <c r="E71" s="100">
        <f t="shared" si="0"/>
      </c>
      <c r="F71" s="79"/>
      <c r="G71" s="79"/>
      <c r="H71" s="79"/>
      <c r="I71" s="79"/>
      <c r="J71" s="79"/>
      <c r="K71" s="79"/>
    </row>
    <row r="72" spans="1:11" ht="12.75">
      <c r="A72" s="80"/>
      <c r="B72" s="100">
        <f>IF($A72="","",VLOOKUP($A72,Régional!$A$1:$Y$96,16,FALSE))</f>
      </c>
      <c r="C72" s="100">
        <f>IF($A72="","",VLOOKUP($A72,Régional!$A$1:$Y$96,13,FALSE))</f>
      </c>
      <c r="D72" s="100">
        <f>IF($A72="","",VLOOKUP($A72,Régional!$A$1:$Y$96,8,FALSE))</f>
      </c>
      <c r="E72" s="100">
        <f t="shared" si="0"/>
      </c>
      <c r="F72" s="79"/>
      <c r="G72" s="79"/>
      <c r="H72" s="79"/>
      <c r="I72" s="79"/>
      <c r="J72" s="79"/>
      <c r="K72" s="79"/>
    </row>
    <row r="73" spans="1:11" ht="12.75">
      <c r="A73" s="60"/>
      <c r="B73" s="100">
        <f>IF($A73="","",VLOOKUP($A73,Régional!$A$1:$Y$96,16,FALSE))</f>
      </c>
      <c r="C73" s="100">
        <f>IF($A73="","",VLOOKUP($A73,Régional!$A$1:$Y$96,13,FALSE))</f>
      </c>
      <c r="D73" s="100">
        <f>IF($A73="","",VLOOKUP($A73,Régional!$A$1:$Y$96,8,FALSE))</f>
      </c>
      <c r="E73" s="100">
        <f t="shared" si="0"/>
      </c>
      <c r="F73" s="79"/>
      <c r="G73" s="79"/>
      <c r="H73" s="79"/>
      <c r="I73" s="79"/>
      <c r="J73" s="79"/>
      <c r="K73" s="79"/>
    </row>
    <row r="74" spans="1:11" ht="12.75">
      <c r="A74" s="60"/>
      <c r="B74" s="100">
        <f>IF($A74="","",VLOOKUP($A74,Régional!$A$1:$Y$96,16,FALSE))</f>
      </c>
      <c r="C74" s="100">
        <f>IF($A74="","",VLOOKUP($A74,Régional!$A$1:$Y$96,13,FALSE))</f>
      </c>
      <c r="D74" s="100">
        <f>IF($A74="","",VLOOKUP($A74,Régional!$A$1:$Y$96,8,FALSE))</f>
      </c>
      <c r="E74" s="100">
        <f t="shared" si="0"/>
      </c>
      <c r="F74" s="79"/>
      <c r="G74" s="79"/>
      <c r="H74" s="79"/>
      <c r="I74" s="79"/>
      <c r="J74" s="79"/>
      <c r="K74" s="79"/>
    </row>
    <row r="75" spans="1:11" ht="12.75">
      <c r="A75" s="80"/>
      <c r="B75" s="100">
        <f>IF($A75="","",VLOOKUP($A75,Régional!$A$1:$Y$96,16,FALSE))</f>
      </c>
      <c r="C75" s="100">
        <f>IF($A75="","",VLOOKUP($A75,Régional!$A$1:$Y$96,13,FALSE))</f>
      </c>
      <c r="D75" s="100">
        <f>IF($A75="","",VLOOKUP($A75,Régional!$A$1:$Y$96,8,FALSE))</f>
      </c>
      <c r="E75" s="100">
        <f t="shared" si="0"/>
      </c>
      <c r="F75" s="79"/>
      <c r="G75" s="79"/>
      <c r="H75" s="79"/>
      <c r="I75" s="79"/>
      <c r="J75" s="79"/>
      <c r="K75" s="79"/>
    </row>
    <row r="76" spans="1:11" ht="12.75">
      <c r="A76" s="60"/>
      <c r="B76" s="100">
        <f>IF($A76="","",VLOOKUP($A76,Régional!$A$1:$Y$96,16,FALSE))</f>
      </c>
      <c r="C76" s="100">
        <f>IF($A76="","",VLOOKUP($A76,Régional!$A$1:$Y$96,13,FALSE))</f>
      </c>
      <c r="D76" s="100">
        <f>IF($A76="","",VLOOKUP($A76,Régional!$A$1:$Y$96,8,FALSE))</f>
      </c>
      <c r="E76" s="100">
        <f t="shared" si="0"/>
      </c>
      <c r="F76" s="79"/>
      <c r="G76" s="79"/>
      <c r="H76" s="79"/>
      <c r="I76" s="79"/>
      <c r="J76" s="79"/>
      <c r="K76" s="79"/>
    </row>
    <row r="77" spans="1:11" ht="12.75">
      <c r="A77" s="60"/>
      <c r="B77" s="100">
        <f>IF($A77="","",VLOOKUP($A77,Régional!$A$1:$Y$96,16,FALSE))</f>
      </c>
      <c r="C77" s="100">
        <f>IF($A77="","",VLOOKUP($A77,Régional!$A$1:$Y$96,13,FALSE))</f>
      </c>
      <c r="D77" s="100">
        <f>IF($A77="","",VLOOKUP($A77,Régional!$A$1:$Y$96,8,FALSE))</f>
      </c>
      <c r="E77" s="100">
        <f t="shared" si="0"/>
      </c>
      <c r="F77" s="79"/>
      <c r="G77" s="79"/>
      <c r="H77" s="79"/>
      <c r="I77" s="79"/>
      <c r="J77" s="79"/>
      <c r="K77" s="79"/>
    </row>
    <row r="78" spans="1:11" ht="12.75">
      <c r="A78" s="60"/>
      <c r="B78" s="100">
        <f>IF($A78="","",VLOOKUP($A78,Régional!$A$1:$Y$96,16,FALSE))</f>
      </c>
      <c r="C78" s="100">
        <f>IF($A78="","",VLOOKUP($A78,Régional!$A$1:$Y$96,13,FALSE))</f>
      </c>
      <c r="D78" s="100">
        <f>IF($A78="","",VLOOKUP($A78,Régional!$A$1:$Y$96,8,FALSE))</f>
      </c>
      <c r="E78" s="100">
        <f t="shared" si="0"/>
      </c>
      <c r="F78" s="79"/>
      <c r="G78" s="79"/>
      <c r="H78" s="79"/>
      <c r="I78" s="79"/>
      <c r="J78" s="79"/>
      <c r="K78" s="79"/>
    </row>
    <row r="79" spans="1:11" ht="12.75">
      <c r="A79" s="60"/>
      <c r="B79" s="100">
        <f>IF($A79="","",VLOOKUP($A79,Régional!$A$1:$Y$96,16,FALSE))</f>
      </c>
      <c r="C79" s="100">
        <f>IF($A79="","",VLOOKUP($A79,Régional!$A$1:$Y$96,13,FALSE))</f>
      </c>
      <c r="D79" s="100">
        <f>IF($A79="","",VLOOKUP($A79,Régional!$A$1:$Y$96,8,FALSE))</f>
      </c>
      <c r="E79" s="100">
        <f t="shared" si="0"/>
      </c>
      <c r="F79" s="79"/>
      <c r="G79" s="79"/>
      <c r="H79" s="79"/>
      <c r="I79" s="79"/>
      <c r="J79" s="79"/>
      <c r="K79" s="79"/>
    </row>
    <row r="80" spans="1:11" ht="12.75">
      <c r="A80" s="60"/>
      <c r="B80" s="100">
        <f>IF($A80="","",VLOOKUP($A80,Régional!$A$1:$Y$96,16,FALSE))</f>
      </c>
      <c r="C80" s="100">
        <f>IF($A80="","",VLOOKUP($A80,Régional!$A$1:$Y$96,13,FALSE))</f>
      </c>
      <c r="D80" s="100">
        <f>IF($A80="","",VLOOKUP($A80,Régional!$A$1:$Y$96,8,FALSE))</f>
      </c>
      <c r="E80" s="100">
        <f t="shared" si="0"/>
      </c>
      <c r="F80" s="79"/>
      <c r="G80" s="79"/>
      <c r="H80" s="79"/>
      <c r="I80" s="79"/>
      <c r="J80" s="79"/>
      <c r="K80" s="79"/>
    </row>
    <row r="81" spans="1:11" ht="12.75">
      <c r="A81" s="60"/>
      <c r="B81" s="100">
        <f>IF($A81="","",VLOOKUP($A81,Régional!$A$1:$Y$96,16,FALSE))</f>
      </c>
      <c r="C81" s="100">
        <f>IF($A81="","",VLOOKUP($A81,Régional!$A$1:$Y$96,13,FALSE))</f>
      </c>
      <c r="D81" s="100">
        <f>IF($A81="","",VLOOKUP($A81,Régional!$A$1:$Y$96,8,FALSE))</f>
      </c>
      <c r="E81" s="100">
        <f t="shared" si="0"/>
      </c>
      <c r="F81" s="79"/>
      <c r="G81" s="79"/>
      <c r="H81" s="79"/>
      <c r="I81" s="79"/>
      <c r="J81" s="79"/>
      <c r="K81" s="79"/>
    </row>
    <row r="82" spans="1:11" ht="12.75">
      <c r="A82" s="60"/>
      <c r="B82" s="100">
        <f>IF($A82="","",VLOOKUP($A82,Régional!$A$1:$Y$96,16,FALSE))</f>
      </c>
      <c r="C82" s="100">
        <f>IF($A82="","",VLOOKUP($A82,Régional!$A$1:$Y$96,13,FALSE))</f>
      </c>
      <c r="D82" s="100">
        <f>IF($A82="","",VLOOKUP($A82,Régional!$A$1:$Y$96,8,FALSE))</f>
      </c>
      <c r="E82" s="100">
        <f t="shared" si="0"/>
      </c>
      <c r="F82" s="79"/>
      <c r="G82" s="79"/>
      <c r="H82" s="79"/>
      <c r="I82" s="79"/>
      <c r="J82" s="79"/>
      <c r="K82" s="79"/>
    </row>
    <row r="83" spans="1:11" ht="12.75">
      <c r="A83" s="60"/>
      <c r="B83" s="100">
        <f>IF($A83="","",VLOOKUP($A83,Régional!$A$1:$Y$96,16,FALSE))</f>
      </c>
      <c r="C83" s="100">
        <f>IF($A83="","",VLOOKUP($A83,Régional!$A$1:$Y$96,13,FALSE))</f>
      </c>
      <c r="D83" s="100">
        <f>IF($A83="","",VLOOKUP($A83,Régional!$A$1:$Y$96,8,FALSE))</f>
      </c>
      <c r="E83" s="100">
        <f t="shared" si="0"/>
      </c>
      <c r="F83" s="79"/>
      <c r="G83" s="79"/>
      <c r="H83" s="79"/>
      <c r="I83" s="79"/>
      <c r="J83" s="79"/>
      <c r="K83" s="79"/>
    </row>
    <row r="84" spans="1:11" ht="12.75">
      <c r="A84" s="60"/>
      <c r="B84" s="100">
        <f>IF($A84="","",VLOOKUP($A84,Régional!$A$1:$Y$96,16,FALSE))</f>
      </c>
      <c r="C84" s="100">
        <f>IF($A84="","",VLOOKUP($A84,Régional!$A$1:$Y$96,13,FALSE))</f>
      </c>
      <c r="D84" s="100">
        <f>IF($A84="","",VLOOKUP($A84,Régional!$A$1:$Y$96,8,FALSE))</f>
      </c>
      <c r="E84" s="100">
        <f t="shared" si="0"/>
      </c>
      <c r="F84" s="79"/>
      <c r="G84" s="79"/>
      <c r="H84" s="79"/>
      <c r="I84" s="79"/>
      <c r="J84" s="79"/>
      <c r="K84" s="79"/>
    </row>
    <row r="85" spans="1:11" ht="12.75">
      <c r="A85" s="60"/>
      <c r="B85" s="100">
        <f>IF($A85="","",VLOOKUP($A85,Régional!$A$1:$Y$96,16,FALSE))</f>
      </c>
      <c r="C85" s="100">
        <f>IF($A85="","",VLOOKUP($A85,Régional!$A$1:$Y$96,13,FALSE))</f>
      </c>
      <c r="D85" s="100">
        <f>IF($A85="","",VLOOKUP($A85,Régional!$A$1:$Y$96,8,FALSE))</f>
      </c>
      <c r="E85" s="100">
        <f t="shared" si="0"/>
      </c>
      <c r="F85" s="79"/>
      <c r="G85" s="79"/>
      <c r="H85" s="79"/>
      <c r="I85" s="79"/>
      <c r="J85" s="79"/>
      <c r="K85" s="79"/>
    </row>
    <row r="86" spans="1:11" ht="12.75">
      <c r="A86" s="60"/>
      <c r="B86" s="100">
        <f>IF($A86="","",VLOOKUP($A86,Régional!$A$1:$Y$96,16,FALSE))</f>
      </c>
      <c r="C86" s="100">
        <f>IF($A86="","",VLOOKUP($A86,Régional!$A$1:$Y$96,13,FALSE))</f>
      </c>
      <c r="D86" s="100">
        <f>IF($A86="","",VLOOKUP($A86,Régional!$A$1:$Y$96,8,FALSE))</f>
      </c>
      <c r="E86" s="100">
        <f t="shared" si="0"/>
      </c>
      <c r="F86" s="79"/>
      <c r="G86" s="79"/>
      <c r="H86" s="79"/>
      <c r="I86" s="79"/>
      <c r="J86" s="79"/>
      <c r="K86" s="79"/>
    </row>
    <row r="87" spans="1:11" ht="12.75">
      <c r="A87" s="60"/>
      <c r="B87" s="100">
        <f>IF($A87="","",VLOOKUP($A87,Régional!$A$1:$Y$96,16,FALSE))</f>
      </c>
      <c r="C87" s="100">
        <f>IF($A87="","",VLOOKUP($A87,Régional!$A$1:$Y$96,13,FALSE))</f>
      </c>
      <c r="D87" s="100">
        <f>IF($A87="","",VLOOKUP($A87,Régional!$A$1:$Y$96,8,FALSE))</f>
      </c>
      <c r="E87" s="100">
        <f t="shared" si="0"/>
      </c>
      <c r="F87" s="79"/>
      <c r="G87" s="79"/>
      <c r="H87" s="79"/>
      <c r="I87" s="79"/>
      <c r="J87" s="79"/>
      <c r="K87" s="79"/>
    </row>
    <row r="88" spans="1:11" ht="12.75">
      <c r="A88" s="60"/>
      <c r="B88" s="100">
        <f>IF($A88="","",VLOOKUP($A88,Régional!$A$1:$Y$96,16,FALSE))</f>
      </c>
      <c r="C88" s="100">
        <f>IF($A88="","",VLOOKUP($A88,Régional!$A$1:$Y$96,13,FALSE))</f>
      </c>
      <c r="D88" s="100">
        <f>IF($A88="","",VLOOKUP($A88,Régional!$A$1:$Y$96,8,FALSE))</f>
      </c>
      <c r="E88" s="100">
        <f t="shared" si="0"/>
      </c>
      <c r="F88" s="79"/>
      <c r="G88" s="79"/>
      <c r="H88" s="79"/>
      <c r="I88" s="79"/>
      <c r="J88" s="79"/>
      <c r="K88" s="79"/>
    </row>
    <row r="89" spans="1:11" ht="12.75">
      <c r="A89" s="60"/>
      <c r="B89" s="100">
        <f>IF($A89="","",VLOOKUP($A89,Régional!$A$1:$Y$96,16,FALSE))</f>
      </c>
      <c r="C89" s="100">
        <f>IF($A89="","",VLOOKUP($A89,Régional!$A$1:$Y$96,13,FALSE))</f>
      </c>
      <c r="D89" s="100">
        <f>IF($A89="","",VLOOKUP($A89,Régional!$A$1:$Y$96,8,FALSE))</f>
      </c>
      <c r="E89" s="100">
        <f t="shared" si="0"/>
      </c>
      <c r="F89" s="79"/>
      <c r="G89" s="79"/>
      <c r="H89" s="79"/>
      <c r="I89" s="79"/>
      <c r="J89" s="79"/>
      <c r="K89" s="79"/>
    </row>
    <row r="90" spans="1:11" ht="12.75">
      <c r="A90" s="60"/>
      <c r="B90" s="100">
        <f>IF($A90="","",VLOOKUP($A90,Régional!$A$1:$Y$96,16,FALSE))</f>
      </c>
      <c r="C90" s="100">
        <f>IF($A90="","",VLOOKUP($A90,Régional!$A$1:$Y$96,13,FALSE))</f>
      </c>
      <c r="D90" s="100">
        <f>IF($A90="","",VLOOKUP($A90,Régional!$A$1:$Y$96,8,FALSE))</f>
      </c>
      <c r="E90" s="100">
        <f aca="true" t="shared" si="1" ref="E90:E124">IF(OR(D90="JA",D90="JB"),"JU",D90)</f>
      </c>
      <c r="F90" s="79"/>
      <c r="G90" s="79"/>
      <c r="H90" s="79"/>
      <c r="I90" s="79"/>
      <c r="J90" s="79"/>
      <c r="K90" s="79"/>
    </row>
    <row r="91" spans="1:11" ht="12.75">
      <c r="A91" s="60"/>
      <c r="B91" s="100">
        <f>IF($A91="","",VLOOKUP($A91,Régional!$A$1:$Y$96,16,FALSE))</f>
      </c>
      <c r="C91" s="100">
        <f>IF($A91="","",VLOOKUP($A91,Régional!$A$1:$Y$96,13,FALSE))</f>
      </c>
      <c r="D91" s="100">
        <f>IF($A91="","",VLOOKUP($A91,Régional!$A$1:$Y$96,8,FALSE))</f>
      </c>
      <c r="E91" s="100">
        <f t="shared" si="1"/>
      </c>
      <c r="F91" s="79"/>
      <c r="G91" s="79"/>
      <c r="H91" s="79"/>
      <c r="I91" s="79"/>
      <c r="J91" s="79"/>
      <c r="K91" s="79"/>
    </row>
    <row r="92" spans="1:11" ht="12.75">
      <c r="A92" s="60"/>
      <c r="B92" s="100">
        <f>IF($A92="","",VLOOKUP($A92,Régional!$A$1:$Y$96,16,FALSE))</f>
      </c>
      <c r="C92" s="100">
        <f>IF($A92="","",VLOOKUP($A92,Régional!$A$1:$Y$96,13,FALSE))</f>
      </c>
      <c r="D92" s="100">
        <f>IF($A92="","",VLOOKUP($A92,Régional!$A$1:$Y$96,8,FALSE))</f>
      </c>
      <c r="E92" s="100">
        <f t="shared" si="1"/>
      </c>
      <c r="F92" s="79"/>
      <c r="G92" s="79"/>
      <c r="H92" s="79"/>
      <c r="I92" s="79"/>
      <c r="J92" s="79"/>
      <c r="K92" s="79"/>
    </row>
    <row r="93" spans="1:11" ht="12.75">
      <c r="A93" s="60"/>
      <c r="B93" s="100">
        <f>IF($A93="","",VLOOKUP($A93,Régional!$A$1:$Y$96,16,FALSE))</f>
      </c>
      <c r="C93" s="100">
        <f>IF($A93="","",VLOOKUP($A93,Régional!$A$1:$Y$96,13,FALSE))</f>
      </c>
      <c r="D93" s="100">
        <f>IF($A93="","",VLOOKUP($A93,Régional!$A$1:$Y$96,8,FALSE))</f>
      </c>
      <c r="E93" s="100">
        <f t="shared" si="1"/>
      </c>
      <c r="F93" s="79"/>
      <c r="G93" s="79"/>
      <c r="H93" s="79"/>
      <c r="I93" s="79"/>
      <c r="J93" s="79"/>
      <c r="K93" s="79"/>
    </row>
    <row r="94" spans="1:11" ht="12.75">
      <c r="A94" s="60"/>
      <c r="B94" s="100">
        <f>IF($A94="","",VLOOKUP($A94,Régional!$A$1:$Y$96,16,FALSE))</f>
      </c>
      <c r="C94" s="100">
        <f>IF($A94="","",VLOOKUP($A94,Régional!$A$1:$Y$96,13,FALSE))</f>
      </c>
      <c r="D94" s="100">
        <f>IF($A94="","",VLOOKUP($A94,Régional!$A$1:$Y$96,8,FALSE))</f>
      </c>
      <c r="E94" s="100">
        <f t="shared" si="1"/>
      </c>
      <c r="F94" s="79"/>
      <c r="G94" s="79"/>
      <c r="H94" s="79"/>
      <c r="I94" s="79"/>
      <c r="J94" s="79"/>
      <c r="K94" s="79"/>
    </row>
    <row r="95" spans="1:11" ht="12.75">
      <c r="A95" s="60"/>
      <c r="B95" s="100">
        <f>IF($A95="","",VLOOKUP($A95,Régional!$A$1:$Y$96,16,FALSE))</f>
      </c>
      <c r="C95" s="100">
        <f>IF($A95="","",VLOOKUP($A95,Régional!$A$1:$Y$96,13,FALSE))</f>
      </c>
      <c r="D95" s="100">
        <f>IF($A95="","",VLOOKUP($A95,Régional!$A$1:$Y$96,8,FALSE))</f>
      </c>
      <c r="E95" s="100">
        <f t="shared" si="1"/>
      </c>
      <c r="F95" s="79"/>
      <c r="G95" s="79"/>
      <c r="H95" s="79"/>
      <c r="I95" s="79"/>
      <c r="J95" s="79"/>
      <c r="K95" s="79"/>
    </row>
    <row r="96" spans="1:11" ht="12.75">
      <c r="A96" s="60"/>
      <c r="B96" s="100">
        <f>IF($A96="","",VLOOKUP($A96,Régional!$A$1:$Y$96,16,FALSE))</f>
      </c>
      <c r="C96" s="100">
        <f>IF($A96="","",VLOOKUP($A96,Régional!$A$1:$Y$96,13,FALSE))</f>
      </c>
      <c r="D96" s="100">
        <f>IF($A96="","",VLOOKUP($A96,Régional!$A$1:$Y$96,8,FALSE))</f>
      </c>
      <c r="E96" s="100">
        <f t="shared" si="1"/>
      </c>
      <c r="F96" s="79"/>
      <c r="G96" s="79"/>
      <c r="H96" s="79"/>
      <c r="I96" s="79"/>
      <c r="J96" s="79"/>
      <c r="K96" s="79"/>
    </row>
    <row r="97" spans="1:11" ht="12.75">
      <c r="A97" s="60"/>
      <c r="B97" s="100">
        <f>IF($A97="","",VLOOKUP($A97,Régional!$A$1:$Y$96,16,FALSE))</f>
      </c>
      <c r="C97" s="100">
        <f>IF($A97="","",VLOOKUP($A97,Régional!$A$1:$Y$96,13,FALSE))</f>
      </c>
      <c r="D97" s="100">
        <f>IF($A97="","",VLOOKUP($A97,Régional!$A$1:$Y$96,8,FALSE))</f>
      </c>
      <c r="E97" s="100">
        <f t="shared" si="1"/>
      </c>
      <c r="F97" s="79"/>
      <c r="G97" s="79"/>
      <c r="H97" s="79"/>
      <c r="I97" s="79"/>
      <c r="J97" s="79"/>
      <c r="K97" s="79"/>
    </row>
    <row r="98" spans="1:11" ht="12.75">
      <c r="A98" s="60"/>
      <c r="B98" s="100">
        <f>IF($A98="","",VLOOKUP($A98,Régional!$A$1:$Y$96,16,FALSE))</f>
      </c>
      <c r="C98" s="100">
        <f>IF($A98="","",VLOOKUP($A98,Régional!$A$1:$Y$96,13,FALSE))</f>
      </c>
      <c r="D98" s="100">
        <f>IF($A98="","",VLOOKUP($A98,Régional!$A$1:$Y$96,8,FALSE))</f>
      </c>
      <c r="E98" s="100">
        <f t="shared" si="1"/>
      </c>
      <c r="F98" s="79"/>
      <c r="G98" s="79"/>
      <c r="H98" s="79"/>
      <c r="I98" s="79"/>
      <c r="J98" s="79"/>
      <c r="K98" s="79"/>
    </row>
    <row r="99" spans="1:11" ht="12.75">
      <c r="A99" s="60"/>
      <c r="B99" s="100">
        <f>IF($A99="","",VLOOKUP($A99,Régional!$A$1:$Y$96,16,FALSE))</f>
      </c>
      <c r="C99" s="100">
        <f>IF($A99="","",VLOOKUP($A99,Régional!$A$1:$Y$96,13,FALSE))</f>
      </c>
      <c r="D99" s="100">
        <f>IF($A99="","",VLOOKUP($A99,Régional!$A$1:$Y$96,8,FALSE))</f>
      </c>
      <c r="E99" s="100">
        <f t="shared" si="1"/>
      </c>
      <c r="F99" s="79"/>
      <c r="G99" s="79"/>
      <c r="H99" s="79"/>
      <c r="I99" s="79"/>
      <c r="J99" s="79"/>
      <c r="K99" s="79"/>
    </row>
    <row r="100" spans="1:11" ht="12.75">
      <c r="A100" s="60"/>
      <c r="B100" s="100">
        <f>IF($A100="","",VLOOKUP($A100,Régional!$A$1:$Y$96,16,FALSE))</f>
      </c>
      <c r="C100" s="100">
        <f>IF($A100="","",VLOOKUP($A100,Régional!$A$1:$Y$96,13,FALSE))</f>
      </c>
      <c r="D100" s="100">
        <f>IF($A100="","",VLOOKUP($A100,Régional!$A$1:$Y$96,8,FALSE))</f>
      </c>
      <c r="E100" s="100">
        <f t="shared" si="1"/>
      </c>
      <c r="F100" s="79"/>
      <c r="G100" s="79"/>
      <c r="H100" s="79"/>
      <c r="I100" s="79"/>
      <c r="J100" s="79"/>
      <c r="K100" s="79"/>
    </row>
    <row r="101" spans="1:11" ht="12.75">
      <c r="A101" s="60"/>
      <c r="B101" s="100">
        <f>IF($A101="","",VLOOKUP($A101,Régional!$A$1:$Y$96,16,FALSE))</f>
      </c>
      <c r="C101" s="100">
        <f>IF($A101="","",VLOOKUP($A101,Régional!$A$1:$Y$96,13,FALSE))</f>
      </c>
      <c r="D101" s="100">
        <f>IF($A101="","",VLOOKUP($A101,Régional!$A$1:$Y$96,8,FALSE))</f>
      </c>
      <c r="E101" s="100">
        <f t="shared" si="1"/>
      </c>
      <c r="F101" s="79"/>
      <c r="G101" s="79"/>
      <c r="H101" s="79"/>
      <c r="I101" s="79"/>
      <c r="J101" s="79"/>
      <c r="K101" s="79"/>
    </row>
    <row r="102" spans="1:11" ht="12.75">
      <c r="A102" s="60"/>
      <c r="B102" s="100">
        <f>IF($A102="","",VLOOKUP($A102,Régional!$A$1:$Y$96,16,FALSE))</f>
      </c>
      <c r="C102" s="100">
        <f>IF($A102="","",VLOOKUP($A102,Régional!$A$1:$Y$96,13,FALSE))</f>
      </c>
      <c r="D102" s="100">
        <f>IF($A102="","",VLOOKUP($A102,Régional!$A$1:$Y$96,8,FALSE))</f>
      </c>
      <c r="E102" s="100">
        <f t="shared" si="1"/>
      </c>
      <c r="F102" s="79"/>
      <c r="G102" s="79"/>
      <c r="H102" s="79"/>
      <c r="I102" s="79"/>
      <c r="J102" s="79"/>
      <c r="K102" s="79"/>
    </row>
    <row r="103" spans="1:11" ht="12.75">
      <c r="A103" s="60"/>
      <c r="B103" s="100">
        <f>IF($A103="","",VLOOKUP($A103,Régional!$A$1:$Y$96,16,FALSE))</f>
      </c>
      <c r="C103" s="100">
        <f>IF($A103="","",VLOOKUP($A103,Régional!$A$1:$Y$96,13,FALSE))</f>
      </c>
      <c r="D103" s="100">
        <f>IF($A103="","",VLOOKUP($A103,Régional!$A$1:$Y$96,8,FALSE))</f>
      </c>
      <c r="E103" s="100">
        <f t="shared" si="1"/>
      </c>
      <c r="F103" s="79"/>
      <c r="G103" s="79"/>
      <c r="H103" s="79"/>
      <c r="I103" s="79"/>
      <c r="J103" s="79"/>
      <c r="K103" s="79"/>
    </row>
    <row r="104" spans="1:11" ht="12.75">
      <c r="A104" s="60"/>
      <c r="B104" s="100">
        <f>IF($A104="","",VLOOKUP($A104,Régional!$A$1:$Y$96,16,FALSE))</f>
      </c>
      <c r="C104" s="100">
        <f>IF($A104="","",VLOOKUP($A104,Régional!$A$1:$Y$96,13,FALSE))</f>
      </c>
      <c r="D104" s="100">
        <f>IF($A104="","",VLOOKUP($A104,Régional!$A$1:$Y$96,8,FALSE))</f>
      </c>
      <c r="E104" s="100">
        <f t="shared" si="1"/>
      </c>
      <c r="F104" s="79"/>
      <c r="G104" s="79"/>
      <c r="H104" s="79"/>
      <c r="I104" s="79"/>
      <c r="J104" s="79"/>
      <c r="K104" s="79"/>
    </row>
    <row r="105" spans="1:11" ht="12.75">
      <c r="A105" s="60"/>
      <c r="B105" s="100">
        <f>IF($A105="","",VLOOKUP($A105,Régional!$A$1:$Y$96,16,FALSE))</f>
      </c>
      <c r="C105" s="100">
        <f>IF($A105="","",VLOOKUP($A105,Régional!$A$1:$Y$96,13,FALSE))</f>
      </c>
      <c r="D105" s="100">
        <f>IF($A105="","",VLOOKUP($A105,Régional!$A$1:$Y$96,8,FALSE))</f>
      </c>
      <c r="E105" s="100">
        <f t="shared" si="1"/>
      </c>
      <c r="F105" s="79"/>
      <c r="G105" s="79"/>
      <c r="H105" s="79"/>
      <c r="I105" s="79"/>
      <c r="J105" s="79"/>
      <c r="K105" s="79"/>
    </row>
    <row r="106" spans="1:11" ht="12.75">
      <c r="A106" s="60"/>
      <c r="B106" s="100">
        <f>IF($A106="","",VLOOKUP($A106,Régional!$A$1:$Y$96,16,FALSE))</f>
      </c>
      <c r="C106" s="100">
        <f>IF($A106="","",VLOOKUP($A106,Régional!$A$1:$Y$96,13,FALSE))</f>
      </c>
      <c r="D106" s="100">
        <f>IF($A106="","",VLOOKUP($A106,Régional!$A$1:$Y$96,8,FALSE))</f>
      </c>
      <c r="E106" s="100">
        <f t="shared" si="1"/>
      </c>
      <c r="F106" s="79"/>
      <c r="G106" s="79"/>
      <c r="H106" s="79"/>
      <c r="I106" s="79"/>
      <c r="J106" s="79"/>
      <c r="K106" s="79"/>
    </row>
    <row r="107" spans="1:11" ht="12.75">
      <c r="A107" s="60"/>
      <c r="B107" s="100">
        <f>IF($A107="","",VLOOKUP($A107,Régional!$A$1:$Y$96,16,FALSE))</f>
      </c>
      <c r="C107" s="100">
        <f>IF($A107="","",VLOOKUP($A107,Régional!$A$1:$Y$96,13,FALSE))</f>
      </c>
      <c r="D107" s="100">
        <f>IF($A107="","",VLOOKUP($A107,Régional!$A$1:$Y$96,8,FALSE))</f>
      </c>
      <c r="E107" s="100">
        <f t="shared" si="1"/>
      </c>
      <c r="F107" s="79"/>
      <c r="G107" s="79"/>
      <c r="H107" s="79"/>
      <c r="I107" s="79"/>
      <c r="J107" s="79"/>
      <c r="K107" s="79"/>
    </row>
    <row r="108" spans="1:11" ht="12.75">
      <c r="A108" s="60"/>
      <c r="B108" s="100">
        <f>IF($A108="","",VLOOKUP($A108,Régional!$A$1:$Y$96,16,FALSE))</f>
      </c>
      <c r="C108" s="100">
        <f>IF($A108="","",VLOOKUP($A108,Régional!$A$1:$Y$96,13,FALSE))</f>
      </c>
      <c r="D108" s="100">
        <f>IF($A108="","",VLOOKUP($A108,Régional!$A$1:$Y$96,8,FALSE))</f>
      </c>
      <c r="E108" s="100">
        <f t="shared" si="1"/>
      </c>
      <c r="F108" s="79"/>
      <c r="G108" s="79"/>
      <c r="H108" s="79"/>
      <c r="I108" s="79"/>
      <c r="J108" s="79"/>
      <c r="K108" s="79"/>
    </row>
    <row r="109" spans="1:11" ht="12.75">
      <c r="A109" s="60"/>
      <c r="B109" s="100">
        <f>IF($A109="","",VLOOKUP($A109,Régional!$A$1:$Y$96,16,FALSE))</f>
      </c>
      <c r="C109" s="100">
        <f>IF($A109="","",VLOOKUP($A109,Régional!$A$1:$Y$96,13,FALSE))</f>
      </c>
      <c r="D109" s="100">
        <f>IF($A109="","",VLOOKUP($A109,Régional!$A$1:$Y$96,8,FALSE))</f>
      </c>
      <c r="E109" s="100">
        <f t="shared" si="1"/>
      </c>
      <c r="F109" s="79"/>
      <c r="G109" s="79"/>
      <c r="H109" s="79"/>
      <c r="I109" s="79"/>
      <c r="J109" s="79"/>
      <c r="K109" s="79"/>
    </row>
    <row r="110" spans="1:11" ht="12.75">
      <c r="A110" s="60"/>
      <c r="B110" s="100">
        <f>IF($A110="","",VLOOKUP($A110,Régional!$A$1:$Y$96,16,FALSE))</f>
      </c>
      <c r="C110" s="100">
        <f>IF($A110="","",VLOOKUP($A110,Régional!$A$1:$Y$96,13,FALSE))</f>
      </c>
      <c r="D110" s="100">
        <f>IF($A110="","",VLOOKUP($A110,Régional!$A$1:$Y$96,8,FALSE))</f>
      </c>
      <c r="E110" s="100">
        <f t="shared" si="1"/>
      </c>
      <c r="F110" s="79"/>
      <c r="G110" s="79"/>
      <c r="H110" s="79"/>
      <c r="I110" s="79"/>
      <c r="J110" s="79"/>
      <c r="K110" s="79"/>
    </row>
    <row r="111" spans="1:11" ht="12.75">
      <c r="A111" s="60"/>
      <c r="B111" s="100">
        <f>IF($A111="","",VLOOKUP($A111,Régional!$A$1:$Y$96,16,FALSE))</f>
      </c>
      <c r="C111" s="100">
        <f>IF($A111="","",VLOOKUP($A111,Régional!$A$1:$Y$96,13,FALSE))</f>
      </c>
      <c r="D111" s="100">
        <f>IF($A111="","",VLOOKUP($A111,Régional!$A$1:$Y$96,8,FALSE))</f>
      </c>
      <c r="E111" s="100">
        <f t="shared" si="1"/>
      </c>
      <c r="F111" s="79"/>
      <c r="G111" s="79"/>
      <c r="H111" s="79"/>
      <c r="I111" s="79"/>
      <c r="J111" s="79"/>
      <c r="K111" s="79"/>
    </row>
    <row r="112" spans="1:11" ht="12.75">
      <c r="A112" s="60"/>
      <c r="B112" s="100">
        <f>IF($A112="","",VLOOKUP($A112,Régional!$A$1:$Y$96,16,FALSE))</f>
      </c>
      <c r="C112" s="100">
        <f>IF($A112="","",VLOOKUP($A112,Régional!$A$1:$Y$96,13,FALSE))</f>
      </c>
      <c r="D112" s="100">
        <f>IF($A112="","",VLOOKUP($A112,Régional!$A$1:$Y$96,8,FALSE))</f>
      </c>
      <c r="E112" s="100">
        <f t="shared" si="1"/>
      </c>
      <c r="F112" s="79"/>
      <c r="G112" s="79"/>
      <c r="H112" s="79"/>
      <c r="I112" s="79"/>
      <c r="J112" s="79"/>
      <c r="K112" s="79"/>
    </row>
    <row r="113" spans="1:11" ht="12.75">
      <c r="A113" s="60"/>
      <c r="B113" s="100">
        <f>IF($A113="","",VLOOKUP($A113,Régional!$A$1:$Y$96,16,FALSE))</f>
      </c>
      <c r="C113" s="100">
        <f>IF($A113="","",VLOOKUP($A113,Régional!$A$1:$Y$96,13,FALSE))</f>
      </c>
      <c r="D113" s="100">
        <f>IF($A113="","",VLOOKUP($A113,Régional!$A$1:$Y$96,8,FALSE))</f>
      </c>
      <c r="E113" s="100">
        <f t="shared" si="1"/>
      </c>
      <c r="F113" s="79"/>
      <c r="G113" s="79"/>
      <c r="H113" s="79"/>
      <c r="I113" s="79"/>
      <c r="J113" s="79"/>
      <c r="K113" s="79"/>
    </row>
    <row r="114" spans="1:11" ht="12.75">
      <c r="A114" s="60"/>
      <c r="B114" s="100">
        <f>IF($A114="","",VLOOKUP($A114,Régional!$A$1:$Y$96,16,FALSE))</f>
      </c>
      <c r="C114" s="100">
        <f>IF($A114="","",VLOOKUP($A114,Régional!$A$1:$Y$96,13,FALSE))</f>
      </c>
      <c r="D114" s="100">
        <f>IF($A114="","",VLOOKUP($A114,Régional!$A$1:$Y$96,8,FALSE))</f>
      </c>
      <c r="E114" s="100">
        <f t="shared" si="1"/>
      </c>
      <c r="F114" s="79"/>
      <c r="G114" s="79"/>
      <c r="H114" s="79"/>
      <c r="I114" s="79"/>
      <c r="J114" s="79"/>
      <c r="K114" s="79"/>
    </row>
    <row r="115" spans="1:11" ht="12.75">
      <c r="A115" s="60"/>
      <c r="B115" s="100">
        <f>IF($A115="","",VLOOKUP($A115,Régional!$A$1:$Y$96,16,FALSE))</f>
      </c>
      <c r="C115" s="100">
        <f>IF($A115="","",VLOOKUP($A115,Régional!$A$1:$Y$96,13,FALSE))</f>
      </c>
      <c r="D115" s="100">
        <f>IF($A115="","",VLOOKUP($A115,Régional!$A$1:$Y$96,8,FALSE))</f>
      </c>
      <c r="E115" s="100">
        <f t="shared" si="1"/>
      </c>
      <c r="F115" s="79"/>
      <c r="G115" s="79"/>
      <c r="H115" s="79"/>
      <c r="I115" s="79"/>
      <c r="J115" s="79"/>
      <c r="K115" s="79"/>
    </row>
    <row r="116" spans="1:11" ht="12.75">
      <c r="A116" s="60"/>
      <c r="B116" s="100">
        <f>IF($A116="","",VLOOKUP($A116,Régional!$A$1:$Y$96,16,FALSE))</f>
      </c>
      <c r="C116" s="100">
        <f>IF($A116="","",VLOOKUP($A116,Régional!$A$1:$Y$96,13,FALSE))</f>
      </c>
      <c r="D116" s="100">
        <f>IF($A116="","",VLOOKUP($A116,Régional!$A$1:$Y$96,8,FALSE))</f>
      </c>
      <c r="E116" s="100">
        <f t="shared" si="1"/>
      </c>
      <c r="F116" s="79"/>
      <c r="G116" s="79"/>
      <c r="H116" s="79"/>
      <c r="I116" s="79"/>
      <c r="J116" s="79"/>
      <c r="K116" s="79"/>
    </row>
    <row r="117" spans="1:11" ht="12.75">
      <c r="A117" s="60"/>
      <c r="B117" s="100">
        <f>IF($A117="","",VLOOKUP($A117,Régional!$A$1:$Y$96,16,FALSE))</f>
      </c>
      <c r="C117" s="100">
        <f>IF($A117="","",VLOOKUP($A117,Régional!$A$1:$Y$96,13,FALSE))</f>
      </c>
      <c r="D117" s="100">
        <f>IF($A117="","",VLOOKUP($A117,Régional!$A$1:$Y$96,8,FALSE))</f>
      </c>
      <c r="E117" s="100">
        <f t="shared" si="1"/>
      </c>
      <c r="F117" s="79"/>
      <c r="G117" s="79"/>
      <c r="H117" s="79"/>
      <c r="I117" s="79"/>
      <c r="J117" s="79"/>
      <c r="K117" s="79"/>
    </row>
    <row r="118" spans="1:11" ht="12.75">
      <c r="A118" s="60"/>
      <c r="B118" s="100">
        <f>IF($A118="","",VLOOKUP($A118,Régional!$A$1:$Y$96,16,FALSE))</f>
      </c>
      <c r="C118" s="100">
        <f>IF($A118="","",VLOOKUP($A118,Régional!$A$1:$Y$96,13,FALSE))</f>
      </c>
      <c r="D118" s="100">
        <f>IF($A118="","",VLOOKUP($A118,Régional!$A$1:$Y$96,8,FALSE))</f>
      </c>
      <c r="E118" s="100">
        <f t="shared" si="1"/>
      </c>
      <c r="F118" s="79"/>
      <c r="G118" s="79"/>
      <c r="H118" s="79"/>
      <c r="I118" s="79"/>
      <c r="J118" s="79"/>
      <c r="K118" s="79"/>
    </row>
    <row r="119" spans="1:11" ht="12.75">
      <c r="A119" s="60"/>
      <c r="B119" s="100">
        <f>IF($A119="","",VLOOKUP($A119,Régional!$A$1:$Y$96,16,FALSE))</f>
      </c>
      <c r="C119" s="100">
        <f>IF($A119="","",VLOOKUP($A119,Régional!$A$1:$Y$96,13,FALSE))</f>
      </c>
      <c r="D119" s="100">
        <f>IF($A119="","",VLOOKUP($A119,Régional!$A$1:$Y$96,8,FALSE))</f>
      </c>
      <c r="E119" s="100">
        <f t="shared" si="1"/>
      </c>
      <c r="F119" s="79"/>
      <c r="G119" s="79"/>
      <c r="H119" s="79"/>
      <c r="I119" s="79"/>
      <c r="J119" s="79"/>
      <c r="K119" s="79"/>
    </row>
    <row r="120" spans="1:11" ht="12.75">
      <c r="A120" s="60"/>
      <c r="B120" s="100">
        <f>IF($A120="","",VLOOKUP($A120,Régional!$A$1:$Y$96,16,FALSE))</f>
      </c>
      <c r="C120" s="100">
        <f>IF($A120="","",VLOOKUP($A120,Régional!$A$1:$Y$96,13,FALSE))</f>
      </c>
      <c r="D120" s="100">
        <f>IF($A120="","",VLOOKUP($A120,Régional!$A$1:$Y$96,8,FALSE))</f>
      </c>
      <c r="E120" s="100">
        <f t="shared" si="1"/>
      </c>
      <c r="F120" s="79"/>
      <c r="G120" s="79"/>
      <c r="H120" s="79"/>
      <c r="I120" s="79"/>
      <c r="J120" s="79"/>
      <c r="K120" s="79"/>
    </row>
    <row r="121" spans="1:11" ht="12.75">
      <c r="A121" s="60"/>
      <c r="B121" s="100">
        <f>IF($A121="","",VLOOKUP($A121,Régional!$A$1:$Y$96,16,FALSE))</f>
      </c>
      <c r="C121" s="100">
        <f>IF($A121="","",VLOOKUP($A121,Régional!$A$1:$Y$96,13,FALSE))</f>
      </c>
      <c r="D121" s="100">
        <f>IF($A121="","",VLOOKUP($A121,Régional!$A$1:$Y$96,8,FALSE))</f>
      </c>
      <c r="E121" s="100">
        <f t="shared" si="1"/>
      </c>
      <c r="F121" s="79"/>
      <c r="G121" s="79"/>
      <c r="H121" s="79"/>
      <c r="I121" s="79"/>
      <c r="J121" s="79"/>
      <c r="K121" s="79"/>
    </row>
    <row r="122" spans="1:11" ht="12.75">
      <c r="A122" s="60"/>
      <c r="B122" s="100">
        <f>IF($A122="","",VLOOKUP($A122,Régional!$A$1:$Y$96,16,FALSE))</f>
      </c>
      <c r="C122" s="100">
        <f>IF($A122="","",VLOOKUP($A122,Régional!$A$1:$Y$96,13,FALSE))</f>
      </c>
      <c r="D122" s="100">
        <f>IF($A122="","",VLOOKUP($A122,Régional!$A$1:$Y$96,8,FALSE))</f>
      </c>
      <c r="E122" s="100">
        <f t="shared" si="1"/>
      </c>
      <c r="F122" s="79"/>
      <c r="G122" s="79"/>
      <c r="H122" s="79"/>
      <c r="I122" s="79"/>
      <c r="J122" s="79"/>
      <c r="K122" s="79"/>
    </row>
    <row r="123" spans="1:11" ht="12.75">
      <c r="A123" s="60"/>
      <c r="B123" s="100">
        <f>IF($A123="","",VLOOKUP($A123,Régional!$A$1:$Y$96,16,FALSE))</f>
      </c>
      <c r="C123" s="100">
        <f>IF($A123="","",VLOOKUP($A123,Régional!$A$1:$Y$96,13,FALSE))</f>
      </c>
      <c r="D123" s="100">
        <f>IF($A123="","",VLOOKUP($A123,Régional!$A$1:$Y$96,8,FALSE))</f>
      </c>
      <c r="E123" s="100">
        <f t="shared" si="1"/>
      </c>
      <c r="F123" s="79"/>
      <c r="G123" s="79"/>
      <c r="H123" s="79"/>
      <c r="I123" s="79"/>
      <c r="J123" s="79"/>
      <c r="K123" s="79"/>
    </row>
    <row r="124" spans="1:11" ht="12.75">
      <c r="A124" s="60"/>
      <c r="B124" s="100">
        <f>IF($A124="","",VLOOKUP($A124,Régional!$A$1:$Y$96,16,FALSE))</f>
      </c>
      <c r="C124" s="100">
        <f>IF($A124="","",VLOOKUP($A124,Régional!$A$1:$Y$96,13,FALSE))</f>
      </c>
      <c r="D124" s="100">
        <f>IF($A124="","",VLOOKUP($A124,Régional!$A$1:$Y$96,8,FALSE))</f>
      </c>
      <c r="E124" s="100">
        <f t="shared" si="1"/>
      </c>
      <c r="F124" s="79"/>
      <c r="G124" s="79"/>
      <c r="H124" s="79"/>
      <c r="I124" s="79"/>
      <c r="J124" s="79"/>
      <c r="K124" s="79"/>
    </row>
  </sheetData>
  <sheetProtection/>
  <mergeCells count="2">
    <mergeCell ref="A23:D23"/>
    <mergeCell ref="A1:J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S104"/>
  <sheetViews>
    <sheetView zoomScale="70" zoomScaleNormal="70" workbookViewId="0" topLeftCell="A1">
      <selection activeCell="G5" sqref="G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hidden="1" customWidth="1"/>
    <col min="4" max="4" width="10.00390625" style="0" bestFit="1" customWidth="1"/>
    <col min="5" max="5" width="36.7109375" style="0" bestFit="1" customWidth="1"/>
    <col min="6" max="6" width="29.140625" style="0" bestFit="1" customWidth="1"/>
    <col min="7" max="14" width="7.00390625" style="0" customWidth="1"/>
    <col min="15" max="15" width="8.28125" style="0" customWidth="1"/>
    <col min="16" max="16" width="9.140625" style="0" customWidth="1"/>
    <col min="17" max="18" width="8.7109375" style="0" customWidth="1"/>
    <col min="19" max="19" width="0" style="0" hidden="1" customWidth="1"/>
  </cols>
  <sheetData>
    <row r="1" spans="1:18" ht="33.75">
      <c r="A1" s="215" t="str">
        <f>Accueil!A1</f>
        <v>Championnat Régional Jeunes 2022-2023 - Sud Normandie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4"/>
    </row>
    <row r="2" spans="1:18" ht="33.75">
      <c r="A2" s="215" t="str">
        <f>CONCATENATE(Accueil!C4," - ",Accueil!B4)</f>
        <v>VIRE - Le 25 septembre 2022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4"/>
    </row>
    <row r="3" spans="4:18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 customHeight="1">
      <c r="A4" s="53" t="s">
        <v>45</v>
      </c>
      <c r="B4" s="53" t="s">
        <v>46</v>
      </c>
      <c r="C4" s="52"/>
      <c r="D4" s="51" t="s">
        <v>11</v>
      </c>
      <c r="E4" s="51" t="s">
        <v>0</v>
      </c>
      <c r="F4" s="51" t="s">
        <v>54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182</v>
      </c>
      <c r="N4" s="2" t="s">
        <v>183</v>
      </c>
      <c r="O4" s="2" t="s">
        <v>7</v>
      </c>
      <c r="P4" s="2" t="s">
        <v>8</v>
      </c>
      <c r="Q4" s="2" t="s">
        <v>9</v>
      </c>
      <c r="R4" s="2" t="s">
        <v>61</v>
      </c>
    </row>
    <row r="5" spans="1:19" ht="12.75">
      <c r="A5" s="1" t="str">
        <f>IF($D5="","",VLOOKUP($D5,Accueil!$A$1:$Y$84,5,FALSE))</f>
        <v>CA</v>
      </c>
      <c r="B5" s="15" t="str">
        <f>IF($D5="","",VLOOKUP($D5,Régional!$A$1:$Y$96,7,FALSE))</f>
        <v>H</v>
      </c>
      <c r="C5" s="15" t="str">
        <f aca="true" t="shared" si="0" ref="C5:C36">CONCATENATE(A5,B5)</f>
        <v>CAH</v>
      </c>
      <c r="D5" s="91" t="str">
        <f>IF(Accueil!G33="X",Accueil!A33,"")</f>
        <v>19 115626</v>
      </c>
      <c r="E5" s="1" t="str">
        <f>IF($D5="","",VLOOKUP($D5,Régional!$A$1:$Y$96,16,FALSE))</f>
        <v>MARCEY LES GREVES CLUB - MGC</v>
      </c>
      <c r="F5" s="1" t="str">
        <f>IF($D5="","",VLOOKUP($D5,Régional!$A$1:$Y$96,13,FALSE))</f>
        <v>AUGEREAU Louis</v>
      </c>
      <c r="G5" s="17">
        <v>158</v>
      </c>
      <c r="H5" s="17">
        <v>145</v>
      </c>
      <c r="I5" s="17">
        <v>178</v>
      </c>
      <c r="J5" s="17">
        <v>162</v>
      </c>
      <c r="K5" s="17">
        <v>173</v>
      </c>
      <c r="L5" s="17">
        <v>173</v>
      </c>
      <c r="M5" s="17">
        <v>167</v>
      </c>
      <c r="N5" s="17">
        <v>163</v>
      </c>
      <c r="O5" s="2">
        <f aca="true" t="shared" si="1" ref="O5:O36">COUNTA(G5:N5)</f>
        <v>8</v>
      </c>
      <c r="P5" s="3">
        <f aca="true" t="shared" si="2" ref="P5:P36">SUM(G5:N5)</f>
        <v>1319</v>
      </c>
      <c r="Q5" s="6">
        <f aca="true" t="shared" si="3" ref="Q5:Q36">IF(O5=0,0,P5/O5)</f>
        <v>164.875</v>
      </c>
      <c r="R5" s="70">
        <v>80</v>
      </c>
      <c r="S5" t="str">
        <f aca="true" t="shared" si="4" ref="S5:S36">IF(D5="","","X")</f>
        <v>X</v>
      </c>
    </row>
    <row r="6" spans="1:19" ht="12.75" customHeight="1">
      <c r="A6" s="1" t="str">
        <f>IF($D6="","",VLOOKUP($D6,Accueil!$A$1:$Y$84,5,FALSE))</f>
        <v>BJ</v>
      </c>
      <c r="B6" s="15" t="str">
        <f>IF($D6="","",VLOOKUP($D6,Régional!$A$1:$Y$96,7,FALSE))</f>
        <v>F</v>
      </c>
      <c r="C6" s="15" t="str">
        <f t="shared" si="0"/>
        <v>BJF</v>
      </c>
      <c r="D6" s="91" t="str">
        <f>IF(Accueil!G41="X",Accueil!A41,"")</f>
        <v>22 119512</v>
      </c>
      <c r="E6" s="1" t="str">
        <f>IF($D6="","",VLOOKUP($D6,Régional!$A$1:$Y$96,16,FALSE))</f>
        <v>EAGLES BOWLING VIRE</v>
      </c>
      <c r="F6" s="1" t="str">
        <f>IF($D6="","",VLOOKUP($D6,Régional!$A$1:$Y$96,13,FALSE))</f>
        <v>BARETTE Clara</v>
      </c>
      <c r="G6" s="17">
        <v>70</v>
      </c>
      <c r="H6" s="17">
        <v>62</v>
      </c>
      <c r="I6" s="17">
        <v>68</v>
      </c>
      <c r="J6" s="17">
        <v>82</v>
      </c>
      <c r="K6" s="17">
        <v>56</v>
      </c>
      <c r="L6" s="17">
        <v>93</v>
      </c>
      <c r="M6" s="17"/>
      <c r="N6" s="17"/>
      <c r="O6" s="2">
        <f t="shared" si="1"/>
        <v>6</v>
      </c>
      <c r="P6" s="3">
        <f t="shared" si="2"/>
        <v>431</v>
      </c>
      <c r="Q6" s="6">
        <f t="shared" si="3"/>
        <v>71.83333333333333</v>
      </c>
      <c r="R6" s="70">
        <v>60</v>
      </c>
      <c r="S6" t="str">
        <f t="shared" si="4"/>
        <v>X</v>
      </c>
    </row>
    <row r="7" spans="1:19" ht="12.75">
      <c r="A7" s="1" t="str">
        <f>IF($D7="","",VLOOKUP($D7,Accueil!$A$1:$Y$84,5,FALSE))</f>
        <v>CA</v>
      </c>
      <c r="B7" s="15" t="str">
        <f>IF($D7="","",VLOOKUP($D7,Régional!$A$1:$Y$96,7,FALSE))</f>
        <v>H</v>
      </c>
      <c r="C7" s="15" t="str">
        <f t="shared" si="0"/>
        <v>CAH</v>
      </c>
      <c r="D7" s="91" t="str">
        <f>IF(Accueil!G43="X",Accueil!A43,"")</f>
        <v>20 117567</v>
      </c>
      <c r="E7" s="1" t="str">
        <f>IF($D7="","",VLOOKUP($D7,Régional!$A$1:$Y$96,16,FALSE))</f>
        <v>EAGLES BOWLING VIRE</v>
      </c>
      <c r="F7" s="1" t="str">
        <f>IF($D7="","",VLOOKUP($D7,Régional!$A$1:$Y$96,13,FALSE))</f>
        <v>BARETTE Hugo</v>
      </c>
      <c r="G7" s="17">
        <v>123</v>
      </c>
      <c r="H7" s="17">
        <v>109</v>
      </c>
      <c r="I7" s="17">
        <v>134</v>
      </c>
      <c r="J7" s="17">
        <v>100</v>
      </c>
      <c r="K7" s="17">
        <v>96</v>
      </c>
      <c r="L7" s="17">
        <v>117</v>
      </c>
      <c r="M7" s="17">
        <v>158</v>
      </c>
      <c r="N7" s="17">
        <v>107</v>
      </c>
      <c r="O7" s="2">
        <f t="shared" si="1"/>
        <v>8</v>
      </c>
      <c r="P7" s="3">
        <f t="shared" si="2"/>
        <v>944</v>
      </c>
      <c r="Q7" s="6">
        <f t="shared" si="3"/>
        <v>118</v>
      </c>
      <c r="R7" s="70">
        <v>34</v>
      </c>
      <c r="S7" t="str">
        <f t="shared" si="4"/>
        <v>X</v>
      </c>
    </row>
    <row r="8" spans="1:19" ht="12.75">
      <c r="A8" s="1" t="str">
        <f>IF($D8="","",VLOOKUP($D8,Accueil!$A$1:$Y$84,5,FALSE))</f>
        <v>MI</v>
      </c>
      <c r="B8" s="15" t="str">
        <f>IF($D8="","",VLOOKUP($D8,Régional!$A$1:$Y$96,7,FALSE))</f>
        <v>H</v>
      </c>
      <c r="C8" s="15" t="str">
        <f t="shared" si="0"/>
        <v>MIH</v>
      </c>
      <c r="D8" s="91" t="str">
        <f>IF(Accueil!G42="X",Accueil!A42,"")</f>
        <v>20 117568</v>
      </c>
      <c r="E8" s="1" t="str">
        <f>IF($D8="","",VLOOKUP($D8,Régional!$A$1:$Y$96,16,FALSE))</f>
        <v>EAGLES BOWLING VIRE</v>
      </c>
      <c r="F8" s="1" t="str">
        <f>IF($D8="","",VLOOKUP($D8,Régional!$A$1:$Y$96,13,FALSE))</f>
        <v>BARETTE Simon</v>
      </c>
      <c r="G8" s="17">
        <v>94</v>
      </c>
      <c r="H8" s="17">
        <v>93</v>
      </c>
      <c r="I8" s="17">
        <v>96</v>
      </c>
      <c r="J8" s="17">
        <v>115</v>
      </c>
      <c r="K8" s="17">
        <v>99</v>
      </c>
      <c r="L8" s="17">
        <v>81</v>
      </c>
      <c r="M8" s="17">
        <v>104</v>
      </c>
      <c r="N8" s="17">
        <v>105</v>
      </c>
      <c r="O8" s="2">
        <f t="shared" si="1"/>
        <v>8</v>
      </c>
      <c r="P8" s="3">
        <f t="shared" si="2"/>
        <v>787</v>
      </c>
      <c r="Q8" s="6">
        <f t="shared" si="3"/>
        <v>98.375</v>
      </c>
      <c r="R8" s="70">
        <v>50</v>
      </c>
      <c r="S8" t="str">
        <f t="shared" si="4"/>
        <v>X</v>
      </c>
    </row>
    <row r="9" spans="1:19" ht="12.75">
      <c r="A9" s="1" t="str">
        <f>IF($D9="","",VLOOKUP($D9,Accueil!$A$1:$Y$84,5,FALSE))</f>
        <v>BJ</v>
      </c>
      <c r="B9" s="15" t="str">
        <f>IF($D9="","",VLOOKUP($D9,Régional!$A$1:$Y$96,7,FALSE))</f>
        <v>F</v>
      </c>
      <c r="C9" s="15" t="str">
        <f t="shared" si="0"/>
        <v>BJF</v>
      </c>
      <c r="D9" s="91" t="str">
        <f>IF(Accueil!G48="X",Accueil!A48,"")</f>
        <v>22 119987</v>
      </c>
      <c r="E9" s="1" t="str">
        <f>IF($D9="","",VLOOKUP($D9,Régional!$A$1:$Y$96,16,FALSE))</f>
        <v>EAGLES BOWLING VIRE</v>
      </c>
      <c r="F9" s="1" t="str">
        <f>IF($D9="","",VLOOKUP($D9,Régional!$A$1:$Y$96,13,FALSE))</f>
        <v>BATARD Melina</v>
      </c>
      <c r="G9" s="17">
        <v>72</v>
      </c>
      <c r="H9" s="17">
        <v>58</v>
      </c>
      <c r="I9" s="17">
        <v>85</v>
      </c>
      <c r="J9" s="17">
        <v>78</v>
      </c>
      <c r="K9" s="17">
        <v>101</v>
      </c>
      <c r="L9" s="17">
        <v>58</v>
      </c>
      <c r="M9" s="17"/>
      <c r="N9" s="17"/>
      <c r="O9" s="2">
        <f t="shared" si="1"/>
        <v>6</v>
      </c>
      <c r="P9" s="3">
        <f t="shared" si="2"/>
        <v>452</v>
      </c>
      <c r="Q9" s="6">
        <f t="shared" si="3"/>
        <v>75.33333333333333</v>
      </c>
      <c r="R9" s="70">
        <v>80</v>
      </c>
      <c r="S9" t="str">
        <f t="shared" si="4"/>
        <v>X</v>
      </c>
    </row>
    <row r="10" spans="1:19" ht="12.75">
      <c r="A10" s="1" t="str">
        <f>IF($D10="","",VLOOKUP($D10,Accueil!$A$1:$Y$84,5,FALSE))</f>
        <v>BJ</v>
      </c>
      <c r="B10" s="15" t="str">
        <f>IF($D10="","",VLOOKUP($D10,Régional!$A$1:$Y$96,7,FALSE))</f>
        <v>H</v>
      </c>
      <c r="C10" s="15" t="str">
        <f t="shared" si="0"/>
        <v>BJH</v>
      </c>
      <c r="D10" s="91" t="str">
        <f>IF(Accueil!G36="X",Accueil!A36,"")</f>
        <v>22 120475</v>
      </c>
      <c r="E10" s="1" t="str">
        <f>IF($D10="","",VLOOKUP($D10,Régional!$A$1:$Y$96,16,FALSE))</f>
        <v>ECOLE DE BOWLING D'ARGENTAN</v>
      </c>
      <c r="F10" s="1" t="str">
        <f>IF($D10="","",VLOOKUP($D10,Régional!$A$1:$Y$96,13,FALSE))</f>
        <v>BELHADJ Amine</v>
      </c>
      <c r="G10" s="17">
        <v>102</v>
      </c>
      <c r="H10" s="17">
        <v>80</v>
      </c>
      <c r="I10" s="17">
        <v>98</v>
      </c>
      <c r="J10" s="17">
        <v>104</v>
      </c>
      <c r="K10" s="17">
        <v>92</v>
      </c>
      <c r="L10" s="17">
        <v>91</v>
      </c>
      <c r="M10" s="17"/>
      <c r="N10" s="17"/>
      <c r="O10" s="2">
        <f t="shared" si="1"/>
        <v>6</v>
      </c>
      <c r="P10" s="3">
        <f t="shared" si="2"/>
        <v>567</v>
      </c>
      <c r="Q10" s="6">
        <f t="shared" si="3"/>
        <v>94.5</v>
      </c>
      <c r="R10" s="70">
        <v>60</v>
      </c>
      <c r="S10" t="str">
        <f t="shared" si="4"/>
        <v>X</v>
      </c>
    </row>
    <row r="11" spans="1:19" ht="12.75">
      <c r="A11" s="1" t="str">
        <f>IF($D11="","",VLOOKUP($D11,Accueil!$A$1:$Y$84,5,FALSE))</f>
        <v>MI</v>
      </c>
      <c r="B11" s="15" t="str">
        <f>IF($D11="","",VLOOKUP($D11,Régional!$A$1:$Y$96,7,FALSE))</f>
        <v>F</v>
      </c>
      <c r="C11" s="15" t="str">
        <f t="shared" si="0"/>
        <v>MIF</v>
      </c>
      <c r="D11" s="91" t="str">
        <f>IF(Accueil!G46="X",Accueil!A46,"")</f>
        <v>22 119702</v>
      </c>
      <c r="E11" s="1" t="str">
        <f>IF($D11="","",VLOOKUP($D11,Régional!$A$1:$Y$96,16,FALSE))</f>
        <v>EAGLES BOWLING VIRE</v>
      </c>
      <c r="F11" s="1" t="str">
        <f>IF($D11="","",VLOOKUP($D11,Régional!$A$1:$Y$96,13,FALSE))</f>
        <v>BLANCHARD Chloe</v>
      </c>
      <c r="G11" s="17">
        <v>148</v>
      </c>
      <c r="H11" s="17">
        <v>114</v>
      </c>
      <c r="I11" s="17">
        <v>113</v>
      </c>
      <c r="J11" s="17">
        <v>134</v>
      </c>
      <c r="K11" s="17">
        <v>103</v>
      </c>
      <c r="L11" s="17">
        <v>205</v>
      </c>
      <c r="M11" s="17">
        <v>104</v>
      </c>
      <c r="N11" s="17">
        <v>138</v>
      </c>
      <c r="O11" s="2">
        <f t="shared" si="1"/>
        <v>8</v>
      </c>
      <c r="P11" s="3">
        <f t="shared" si="2"/>
        <v>1059</v>
      </c>
      <c r="Q11" s="6">
        <f t="shared" si="3"/>
        <v>132.375</v>
      </c>
      <c r="R11" s="70">
        <v>80</v>
      </c>
      <c r="S11" t="str">
        <f t="shared" si="4"/>
        <v>X</v>
      </c>
    </row>
    <row r="12" spans="1:19" ht="12.75">
      <c r="A12" s="1" t="str">
        <f>IF($D12="","",VLOOKUP($D12,Accueil!$A$1:$Y$84,5,FALSE))</f>
        <v>CA</v>
      </c>
      <c r="B12" s="15" t="str">
        <f>IF($D12="","",VLOOKUP($D12,Régional!$A$1:$Y$96,7,FALSE))</f>
        <v>H</v>
      </c>
      <c r="C12" s="15" t="str">
        <f t="shared" si="0"/>
        <v>CAH</v>
      </c>
      <c r="D12" s="91" t="str">
        <f>IF(Accueil!G28="X",Accueil!A28,"")</f>
        <v>22 119274</v>
      </c>
      <c r="E12" s="1" t="str">
        <f>IF($D12="","",VLOOKUP($D12,Régional!$A$1:$Y$96,16,FALSE))</f>
        <v>BAD BOYS SAINT-LO</v>
      </c>
      <c r="F12" s="1" t="str">
        <f>IF($D12="","",VLOOKUP($D12,Régional!$A$1:$Y$96,13,FALSE))</f>
        <v>BOCE Valentin</v>
      </c>
      <c r="G12" s="17">
        <v>127</v>
      </c>
      <c r="H12" s="17">
        <v>98</v>
      </c>
      <c r="I12" s="17">
        <v>128</v>
      </c>
      <c r="J12" s="17">
        <v>162</v>
      </c>
      <c r="K12" s="17">
        <v>142</v>
      </c>
      <c r="L12" s="17">
        <v>148</v>
      </c>
      <c r="M12" s="17">
        <v>112</v>
      </c>
      <c r="N12" s="17">
        <v>173</v>
      </c>
      <c r="O12" s="2">
        <f t="shared" si="1"/>
        <v>8</v>
      </c>
      <c r="P12" s="3">
        <f t="shared" si="2"/>
        <v>1090</v>
      </c>
      <c r="Q12" s="6">
        <f t="shared" si="3"/>
        <v>136.25</v>
      </c>
      <c r="R12" s="70">
        <v>46</v>
      </c>
      <c r="S12" t="str">
        <f t="shared" si="4"/>
        <v>X</v>
      </c>
    </row>
    <row r="13" spans="1:19" ht="12.75">
      <c r="A13" s="1" t="str">
        <f>IF($D13="","",VLOOKUP($D13,Accueil!$A$1:$Y$84,5,FALSE))</f>
        <v>CA</v>
      </c>
      <c r="B13" s="15" t="str">
        <f>IF($D13="","",VLOOKUP($D13,Régional!$A$1:$Y$96,7,FALSE))</f>
        <v>H</v>
      </c>
      <c r="C13" s="15" t="str">
        <f t="shared" si="0"/>
        <v>CAH</v>
      </c>
      <c r="D13" s="91" t="str">
        <f>IF(Accueil!G32="X",Accueil!A32,"")</f>
        <v>20 116766</v>
      </c>
      <c r="E13" s="1" t="str">
        <f>IF($D13="","",VLOOKUP($D13,Régional!$A$1:$Y$96,16,FALSE))</f>
        <v>ECOLE DE BOWLING DE SAINT LO</v>
      </c>
      <c r="F13" s="1" t="str">
        <f>IF($D13="","",VLOOKUP($D13,Régional!$A$1:$Y$96,13,FALSE))</f>
        <v>CALVIE Charlie</v>
      </c>
      <c r="G13" s="17"/>
      <c r="H13" s="17"/>
      <c r="I13" s="17"/>
      <c r="J13" s="17"/>
      <c r="K13" s="17"/>
      <c r="L13" s="17"/>
      <c r="M13" s="17"/>
      <c r="N13" s="17"/>
      <c r="O13" s="2">
        <f t="shared" si="1"/>
        <v>0</v>
      </c>
      <c r="P13" s="3">
        <f t="shared" si="2"/>
        <v>0</v>
      </c>
      <c r="Q13" s="6">
        <f t="shared" si="3"/>
        <v>0</v>
      </c>
      <c r="R13" s="70"/>
      <c r="S13" t="str">
        <f t="shared" si="4"/>
        <v>X</v>
      </c>
    </row>
    <row r="14" spans="1:19" ht="12.75">
      <c r="A14" s="1" t="str">
        <f>IF($D14="","",VLOOKUP($D14,Accueil!$A$1:$Y$84,5,FALSE))</f>
        <v>MI</v>
      </c>
      <c r="B14" s="15" t="str">
        <f>IF($D14="","",VLOOKUP($D14,Régional!$A$1:$Y$96,7,FALSE))</f>
        <v>H</v>
      </c>
      <c r="C14" s="15" t="str">
        <f t="shared" si="0"/>
        <v>MIH</v>
      </c>
      <c r="D14" s="91" t="str">
        <f>IF(Accueil!G45="X",Accueil!A45,"")</f>
        <v>16 109596</v>
      </c>
      <c r="E14" s="1" t="str">
        <f>IF($D14="","",VLOOKUP($D14,Régional!$A$1:$Y$96,16,FALSE))</f>
        <v>EAGLES BOWLING VIRE</v>
      </c>
      <c r="F14" s="1" t="str">
        <f>IF($D14="","",VLOOKUP($D14,Régional!$A$1:$Y$96,13,FALSE))</f>
        <v>CARU Gabin</v>
      </c>
      <c r="G14" s="17">
        <v>88</v>
      </c>
      <c r="H14" s="17">
        <v>104</v>
      </c>
      <c r="I14" s="17">
        <v>79</v>
      </c>
      <c r="J14" s="17">
        <v>67</v>
      </c>
      <c r="K14" s="17">
        <v>110</v>
      </c>
      <c r="L14" s="17">
        <v>118</v>
      </c>
      <c r="M14" s="17">
        <v>116</v>
      </c>
      <c r="N14" s="17">
        <v>91</v>
      </c>
      <c r="O14" s="2">
        <f t="shared" si="1"/>
        <v>8</v>
      </c>
      <c r="P14" s="3">
        <f t="shared" si="2"/>
        <v>773</v>
      </c>
      <c r="Q14" s="6">
        <f t="shared" si="3"/>
        <v>96.625</v>
      </c>
      <c r="R14" s="70">
        <v>46</v>
      </c>
      <c r="S14" t="str">
        <f t="shared" si="4"/>
        <v>X</v>
      </c>
    </row>
    <row r="15" spans="1:19" ht="12.75">
      <c r="A15" s="1" t="str">
        <f>IF($D15="","",VLOOKUP($D15,Accueil!$A$1:$Y$84,5,FALSE))</f>
        <v>JU</v>
      </c>
      <c r="B15" s="15" t="str">
        <f>IF($D15="","",VLOOKUP($D15,Régional!$A$1:$Y$96,7,FALSE))</f>
        <v>H</v>
      </c>
      <c r="C15" s="15" t="str">
        <f t="shared" si="0"/>
        <v>JUH</v>
      </c>
      <c r="D15" s="91" t="str">
        <f>IF(Accueil!G26="X",Accueil!A26,"")</f>
        <v>19 116133</v>
      </c>
      <c r="E15" s="1" t="str">
        <f>IF($D15="","",VLOOKUP($D15,Régional!$A$1:$Y$96,16,FALSE))</f>
        <v>FLERS BOWLING IMPACT</v>
      </c>
      <c r="F15" s="1" t="str">
        <f>IF($D15="","",VLOOKUP($D15,Régional!$A$1:$Y$96,13,FALSE))</f>
        <v>COUGET Hugo</v>
      </c>
      <c r="G15" s="17">
        <v>144</v>
      </c>
      <c r="H15" s="17">
        <v>132</v>
      </c>
      <c r="I15" s="17">
        <v>142</v>
      </c>
      <c r="J15" s="17">
        <v>131</v>
      </c>
      <c r="K15" s="17">
        <v>132</v>
      </c>
      <c r="L15" s="17">
        <v>164</v>
      </c>
      <c r="M15" s="17">
        <v>146</v>
      </c>
      <c r="N15" s="17">
        <v>182</v>
      </c>
      <c r="O15" s="2">
        <f t="shared" si="1"/>
        <v>8</v>
      </c>
      <c r="P15" s="3">
        <f t="shared" si="2"/>
        <v>1173</v>
      </c>
      <c r="Q15" s="6">
        <f t="shared" si="3"/>
        <v>146.625</v>
      </c>
      <c r="R15" s="70">
        <v>46</v>
      </c>
      <c r="S15" t="str">
        <f t="shared" si="4"/>
        <v>X</v>
      </c>
    </row>
    <row r="16" spans="1:19" ht="12.75">
      <c r="A16" s="1" t="str">
        <f>IF($D16="","",VLOOKUP($D16,Accueil!$A$1:$Y$84,5,FALSE))</f>
        <v>JU</v>
      </c>
      <c r="B16" s="15" t="str">
        <f>IF($D16="","",VLOOKUP($D16,Régional!$A$1:$Y$96,7,FALSE))</f>
        <v>F</v>
      </c>
      <c r="C16" s="15" t="str">
        <f t="shared" si="0"/>
        <v>JUF</v>
      </c>
      <c r="D16" s="91" t="str">
        <f>IF(Accueil!G30="X",Accueil!A30,"")</f>
        <v>19 115230</v>
      </c>
      <c r="E16" s="1" t="str">
        <f>IF($D16="","",VLOOKUP($D16,Régional!$A$1:$Y$96,16,FALSE))</f>
        <v>ECOLE DE BOWLING DE SAINT LO</v>
      </c>
      <c r="F16" s="1" t="str">
        <f>IF($D16="","",VLOOKUP($D16,Régional!$A$1:$Y$96,13,FALSE))</f>
        <v>EPIARD Clara</v>
      </c>
      <c r="G16" s="17">
        <v>142</v>
      </c>
      <c r="H16" s="17">
        <v>130</v>
      </c>
      <c r="I16" s="17">
        <v>127</v>
      </c>
      <c r="J16" s="17">
        <v>138</v>
      </c>
      <c r="K16" s="17">
        <v>157</v>
      </c>
      <c r="L16" s="17">
        <v>117</v>
      </c>
      <c r="M16" s="17">
        <v>151</v>
      </c>
      <c r="N16" s="17">
        <v>139</v>
      </c>
      <c r="O16" s="2">
        <f t="shared" si="1"/>
        <v>8</v>
      </c>
      <c r="P16" s="3">
        <f t="shared" si="2"/>
        <v>1101</v>
      </c>
      <c r="Q16" s="6">
        <f t="shared" si="3"/>
        <v>137.625</v>
      </c>
      <c r="R16" s="70">
        <v>60</v>
      </c>
      <c r="S16" t="str">
        <f t="shared" si="4"/>
        <v>X</v>
      </c>
    </row>
    <row r="17" spans="1:19" ht="12.75">
      <c r="A17" s="1" t="str">
        <f>IF($D17="","",VLOOKUP($D17,Accueil!$A$1:$Y$84,5,FALSE))</f>
        <v>MI</v>
      </c>
      <c r="B17" s="15" t="str">
        <f>IF($D17="","",VLOOKUP($D17,Régional!$A$1:$Y$96,7,FALSE))</f>
        <v>F</v>
      </c>
      <c r="C17" s="15" t="str">
        <f t="shared" si="0"/>
        <v>MIF</v>
      </c>
      <c r="D17" s="91" t="str">
        <f>IF(Accueil!G25="X",Accueil!A25,"")</f>
        <v>20 118012</v>
      </c>
      <c r="E17" s="1" t="str">
        <f>IF($D17="","",VLOOKUP($D17,Régional!$A$1:$Y$96,16,FALSE))</f>
        <v>FLERS BOWLING IMPACT</v>
      </c>
      <c r="F17" s="1" t="str">
        <f>IF($D17="","",VLOOKUP($D17,Régional!$A$1:$Y$96,13,FALSE))</f>
        <v>FERRIERE Marion</v>
      </c>
      <c r="G17" s="17">
        <v>104</v>
      </c>
      <c r="H17" s="17">
        <v>117</v>
      </c>
      <c r="I17" s="17">
        <v>117</v>
      </c>
      <c r="J17" s="17">
        <v>90</v>
      </c>
      <c r="K17" s="17">
        <v>113</v>
      </c>
      <c r="L17" s="17">
        <v>122</v>
      </c>
      <c r="M17" s="17">
        <v>120</v>
      </c>
      <c r="N17" s="17">
        <v>127</v>
      </c>
      <c r="O17" s="2">
        <f t="shared" si="1"/>
        <v>8</v>
      </c>
      <c r="P17" s="3">
        <f t="shared" si="2"/>
        <v>910</v>
      </c>
      <c r="Q17" s="6">
        <f t="shared" si="3"/>
        <v>113.75</v>
      </c>
      <c r="R17" s="70">
        <v>60</v>
      </c>
      <c r="S17" t="str">
        <f t="shared" si="4"/>
        <v>X</v>
      </c>
    </row>
    <row r="18" spans="1:19" ht="12.75">
      <c r="A18" s="1" t="str">
        <f>IF($D18="","",VLOOKUP($D18,Accueil!$A$1:$Y$84,5,FALSE))</f>
        <v>JU</v>
      </c>
      <c r="B18" s="15" t="str">
        <f>IF($D18="","",VLOOKUP($D18,Régional!$A$1:$Y$96,7,FALSE))</f>
        <v>H</v>
      </c>
      <c r="C18" s="15" t="str">
        <f t="shared" si="0"/>
        <v>JUH</v>
      </c>
      <c r="D18" s="91" t="str">
        <f>IF(Accueil!G34="X",Accueil!A34,"")</f>
        <v>22 119265</v>
      </c>
      <c r="E18" s="1" t="str">
        <f>IF($D18="","",VLOOKUP($D18,Régional!$A$1:$Y$96,16,FALSE))</f>
        <v>MARCEY LES GREVES CLUB - MGC</v>
      </c>
      <c r="F18" s="1" t="str">
        <f>IF($D18="","",VLOOKUP($D18,Régional!$A$1:$Y$96,13,FALSE))</f>
        <v>GUIBERT Benjamin</v>
      </c>
      <c r="G18" s="17">
        <v>200</v>
      </c>
      <c r="H18" s="17">
        <v>134</v>
      </c>
      <c r="I18" s="17">
        <v>232</v>
      </c>
      <c r="J18" s="17">
        <v>175</v>
      </c>
      <c r="K18" s="17">
        <v>157</v>
      </c>
      <c r="L18" s="17">
        <v>185</v>
      </c>
      <c r="M18" s="17">
        <v>179</v>
      </c>
      <c r="N18" s="17">
        <v>180</v>
      </c>
      <c r="O18" s="2">
        <f t="shared" si="1"/>
        <v>8</v>
      </c>
      <c r="P18" s="3">
        <f t="shared" si="2"/>
        <v>1442</v>
      </c>
      <c r="Q18" s="6">
        <f t="shared" si="3"/>
        <v>180.25</v>
      </c>
      <c r="R18" s="70">
        <v>60</v>
      </c>
      <c r="S18" t="str">
        <f t="shared" si="4"/>
        <v>X</v>
      </c>
    </row>
    <row r="19" spans="1:19" ht="12.75">
      <c r="A19" s="1" t="str">
        <f>IF($D19="","",VLOOKUP($D19,Accueil!$A$1:$Y$84,5,FALSE))</f>
        <v>BJ</v>
      </c>
      <c r="B19" s="15" t="str">
        <f>IF($D19="","",VLOOKUP($D19,Régional!$A$1:$Y$96,7,FALSE))</f>
        <v>H</v>
      </c>
      <c r="C19" s="15" t="str">
        <f t="shared" si="0"/>
        <v>BJH</v>
      </c>
      <c r="D19" s="91" t="str">
        <f>IF(Accueil!G37="X",Accueil!A37,"")</f>
        <v>22 120717</v>
      </c>
      <c r="E19" s="1" t="str">
        <f>IF($D19="","",VLOOKUP($D19,Régional!$A$1:$Y$96,16,FALSE))</f>
        <v>ECOLE DE BOWLING D'ARGENTAN</v>
      </c>
      <c r="F19" s="1" t="str">
        <f>IF($D19="","",VLOOKUP($D19,Régional!$A$1:$Y$96,13,FALSE))</f>
        <v>HUBNER Marius</v>
      </c>
      <c r="G19" s="17">
        <v>109</v>
      </c>
      <c r="H19" s="17">
        <v>90</v>
      </c>
      <c r="I19" s="17">
        <v>100</v>
      </c>
      <c r="J19" s="17">
        <v>146</v>
      </c>
      <c r="K19" s="17">
        <v>84</v>
      </c>
      <c r="L19" s="17">
        <v>94</v>
      </c>
      <c r="M19" s="17"/>
      <c r="N19" s="17"/>
      <c r="O19" s="2">
        <f t="shared" si="1"/>
        <v>6</v>
      </c>
      <c r="P19" s="3">
        <f t="shared" si="2"/>
        <v>623</v>
      </c>
      <c r="Q19" s="6">
        <f t="shared" si="3"/>
        <v>103.83333333333333</v>
      </c>
      <c r="R19" s="70">
        <v>80</v>
      </c>
      <c r="S19" t="str">
        <f t="shared" si="4"/>
        <v>X</v>
      </c>
    </row>
    <row r="20" spans="1:19" ht="12.75">
      <c r="A20" s="1" t="str">
        <f>IF($D20="","",VLOOKUP($D20,Accueil!$A$1:$Y$84,5,FALSE))</f>
        <v>JU</v>
      </c>
      <c r="B20" s="15" t="str">
        <f>IF($D20="","",VLOOKUP($D20,Régional!$A$1:$Y$96,7,FALSE))</f>
        <v>F</v>
      </c>
      <c r="C20" s="15" t="str">
        <f t="shared" si="0"/>
        <v>JUF</v>
      </c>
      <c r="D20" s="91" t="str">
        <f>IF(Accueil!G29="X",Accueil!A29,"")</f>
        <v>20 117291</v>
      </c>
      <c r="E20" s="1" t="str">
        <f>IF($D20="","",VLOOKUP($D20,Régional!$A$1:$Y$96,16,FALSE))</f>
        <v>ECOLE DE BOWLING DE SAINT LO</v>
      </c>
      <c r="F20" s="1" t="str">
        <f>IF($D20="","",VLOOKUP($D20,Régional!$A$1:$Y$96,13,FALSE))</f>
        <v>LANIESSE Gwladys</v>
      </c>
      <c r="G20" s="17">
        <v>125</v>
      </c>
      <c r="H20" s="17">
        <v>118</v>
      </c>
      <c r="I20" s="17">
        <v>126</v>
      </c>
      <c r="J20" s="17">
        <v>108</v>
      </c>
      <c r="K20" s="17">
        <v>106</v>
      </c>
      <c r="L20" s="17">
        <v>127</v>
      </c>
      <c r="M20" s="17">
        <v>98</v>
      </c>
      <c r="N20" s="17">
        <v>122</v>
      </c>
      <c r="O20" s="2">
        <f t="shared" si="1"/>
        <v>8</v>
      </c>
      <c r="P20" s="3">
        <f t="shared" si="2"/>
        <v>930</v>
      </c>
      <c r="Q20" s="6">
        <f t="shared" si="3"/>
        <v>116.25</v>
      </c>
      <c r="R20" s="70">
        <v>50</v>
      </c>
      <c r="S20" t="str">
        <f t="shared" si="4"/>
        <v>X</v>
      </c>
    </row>
    <row r="21" spans="1:19" ht="12.75">
      <c r="A21" s="1" t="str">
        <f>IF($D21="","",VLOOKUP($D21,Accueil!$A$1:$Y$84,5,FALSE))</f>
        <v>CA</v>
      </c>
      <c r="B21" s="15" t="str">
        <f>IF($D21="","",VLOOKUP($D21,Régional!$A$1:$Y$96,7,FALSE))</f>
        <v>H</v>
      </c>
      <c r="C21" s="15" t="str">
        <f t="shared" si="0"/>
        <v>CAH</v>
      </c>
      <c r="D21" s="91" t="str">
        <f>IF(Accueil!G44="X",Accueil!A44,"")</f>
        <v>15 107726</v>
      </c>
      <c r="E21" s="1" t="str">
        <f>IF($D21="","",VLOOKUP($D21,Régional!$A$1:$Y$96,16,FALSE))</f>
        <v>EAGLES BOWLING VIRE</v>
      </c>
      <c r="F21" s="1" t="str">
        <f>IF($D21="","",VLOOKUP($D21,Régional!$A$1:$Y$96,13,FALSE))</f>
        <v>LEBOUC Maxime</v>
      </c>
      <c r="G21" s="17">
        <v>121</v>
      </c>
      <c r="H21" s="17">
        <v>152</v>
      </c>
      <c r="I21" s="17">
        <v>122</v>
      </c>
      <c r="J21" s="17">
        <v>134</v>
      </c>
      <c r="K21" s="17">
        <v>123</v>
      </c>
      <c r="L21" s="17">
        <v>137</v>
      </c>
      <c r="M21" s="17">
        <v>146</v>
      </c>
      <c r="N21" s="17">
        <v>132</v>
      </c>
      <c r="O21" s="2">
        <f t="shared" si="1"/>
        <v>8</v>
      </c>
      <c r="P21" s="3">
        <f t="shared" si="2"/>
        <v>1067</v>
      </c>
      <c r="Q21" s="6">
        <f t="shared" si="3"/>
        <v>133.375</v>
      </c>
      <c r="R21" s="70">
        <v>42</v>
      </c>
      <c r="S21" t="str">
        <f t="shared" si="4"/>
        <v>X</v>
      </c>
    </row>
    <row r="22" spans="1:19" ht="12.75">
      <c r="A22" s="1" t="str">
        <f>IF($D22="","",VLOOKUP($D22,Accueil!$A$1:$Y$84,5,FALSE))</f>
        <v>MI</v>
      </c>
      <c r="B22" s="15" t="str">
        <f>IF($D22="","",VLOOKUP($D22,Régional!$A$1:$Y$96,7,FALSE))</f>
        <v>H</v>
      </c>
      <c r="C22" s="89" t="str">
        <f t="shared" si="0"/>
        <v>MIH</v>
      </c>
      <c r="D22" s="91" t="str">
        <f>IF(Accueil!G39="X",Accueil!A39,"")</f>
        <v>22 120708</v>
      </c>
      <c r="E22" s="1" t="str">
        <f>IF($D22="","",VLOOKUP($D22,Régional!$A$1:$Y$96,16,FALSE))</f>
        <v>ECOLE DE BOWLING D'ARGENTAN</v>
      </c>
      <c r="F22" s="1" t="str">
        <f>IF($D22="","",VLOOKUP($D22,Régional!$A$1:$Y$96,13,FALSE))</f>
        <v>LECONTE Thibault</v>
      </c>
      <c r="G22" s="17">
        <v>120</v>
      </c>
      <c r="H22" s="17">
        <v>102</v>
      </c>
      <c r="I22" s="17">
        <v>122</v>
      </c>
      <c r="J22" s="17">
        <v>110</v>
      </c>
      <c r="K22" s="17">
        <v>109</v>
      </c>
      <c r="L22" s="17">
        <v>94</v>
      </c>
      <c r="M22" s="17">
        <v>193</v>
      </c>
      <c r="N22" s="17">
        <v>96</v>
      </c>
      <c r="O22" s="2">
        <f t="shared" si="1"/>
        <v>8</v>
      </c>
      <c r="P22" s="3">
        <f t="shared" si="2"/>
        <v>946</v>
      </c>
      <c r="Q22" s="6">
        <f t="shared" si="3"/>
        <v>118.25</v>
      </c>
      <c r="R22" s="70">
        <v>60</v>
      </c>
      <c r="S22" t="str">
        <f t="shared" si="4"/>
        <v>X</v>
      </c>
    </row>
    <row r="23" spans="1:19" ht="12.75">
      <c r="A23" s="1" t="str">
        <f>IF($D23="","",VLOOKUP($D23,Accueil!$A$1:$Y$84,5,FALSE))</f>
        <v>BJ</v>
      </c>
      <c r="B23" s="15" t="str">
        <f>IF($D23="","",VLOOKUP($D23,Régional!$A$1:$Y$96,7,FALSE))</f>
        <v>H</v>
      </c>
      <c r="C23" s="89" t="str">
        <f t="shared" si="0"/>
        <v>BJH</v>
      </c>
      <c r="D23" s="91" t="str">
        <f>IF(Accueil!G38="X",Accueil!A38,"")</f>
        <v>22 119902</v>
      </c>
      <c r="E23" s="1" t="str">
        <f>IF($D23="","",VLOOKUP($D23,Régional!$A$1:$Y$96,16,FALSE))</f>
        <v>ECOLE DE BOWLING D'ARGENTAN</v>
      </c>
      <c r="F23" s="1" t="str">
        <f>IF($D23="","",VLOOKUP($D23,Régional!$A$1:$Y$96,13,FALSE))</f>
        <v>LEMAITRE Lorenzo</v>
      </c>
      <c r="G23" s="17">
        <v>37</v>
      </c>
      <c r="H23" s="17">
        <v>78</v>
      </c>
      <c r="I23" s="17">
        <v>68</v>
      </c>
      <c r="J23" s="17">
        <v>67</v>
      </c>
      <c r="K23" s="17">
        <v>86</v>
      </c>
      <c r="L23" s="17">
        <v>50</v>
      </c>
      <c r="M23" s="17"/>
      <c r="N23" s="17"/>
      <c r="O23" s="2">
        <f t="shared" si="1"/>
        <v>6</v>
      </c>
      <c r="P23" s="3">
        <f t="shared" si="2"/>
        <v>386</v>
      </c>
      <c r="Q23" s="6">
        <f t="shared" si="3"/>
        <v>64.33333333333333</v>
      </c>
      <c r="R23" s="70">
        <v>50</v>
      </c>
      <c r="S23" t="str">
        <f t="shared" si="4"/>
        <v>X</v>
      </c>
    </row>
    <row r="24" spans="1:19" ht="12.75">
      <c r="A24" s="1" t="str">
        <f>IF($D24="","",VLOOKUP($D24,Accueil!$A$1:$Y$84,5,FALSE))</f>
        <v>PO</v>
      </c>
      <c r="B24" s="15" t="str">
        <f>IF($D24="","",VLOOKUP($D24,Régional!$A$1:$Y$96,7,FALSE))</f>
        <v>H</v>
      </c>
      <c r="C24" s="15" t="str">
        <f t="shared" si="0"/>
        <v>POH</v>
      </c>
      <c r="D24" s="91" t="str">
        <f>IF(Accueil!G35="X",Accueil!A35,"")</f>
        <v>22 119901</v>
      </c>
      <c r="E24" s="1" t="str">
        <f>IF($D24="","",VLOOKUP($D24,Régional!$A$1:$Y$96,16,FALSE))</f>
        <v>ECOLE DE BOWLING D'ARGENTAN</v>
      </c>
      <c r="F24" s="1" t="str">
        <f>IF($D24="","",VLOOKUP($D24,Régional!$A$1:$Y$96,13,FALSE))</f>
        <v>LEMAITRE Noah</v>
      </c>
      <c r="G24" s="17">
        <v>52</v>
      </c>
      <c r="H24" s="17">
        <v>53</v>
      </c>
      <c r="I24" s="17">
        <v>38</v>
      </c>
      <c r="J24" s="17">
        <v>56</v>
      </c>
      <c r="K24" s="17"/>
      <c r="L24" s="17"/>
      <c r="M24" s="17"/>
      <c r="N24" s="17"/>
      <c r="O24" s="2">
        <f t="shared" si="1"/>
        <v>4</v>
      </c>
      <c r="P24" s="3">
        <f t="shared" si="2"/>
        <v>199</v>
      </c>
      <c r="Q24" s="6">
        <f t="shared" si="3"/>
        <v>49.75</v>
      </c>
      <c r="R24" s="70">
        <v>80</v>
      </c>
      <c r="S24" t="str">
        <f t="shared" si="4"/>
        <v>X</v>
      </c>
    </row>
    <row r="25" spans="1:19" ht="12.75">
      <c r="A25" s="1" t="str">
        <f>IF($D25="","",VLOOKUP($D25,Accueil!$A$1:$Y$84,5,FALSE))</f>
        <v>CA</v>
      </c>
      <c r="B25" s="15" t="str">
        <f>IF($D25="","",VLOOKUP($D25,Régional!$A$1:$Y$96,7,FALSE))</f>
        <v>H</v>
      </c>
      <c r="C25" s="89" t="str">
        <f t="shared" si="0"/>
        <v>CAH</v>
      </c>
      <c r="D25" s="91" t="str">
        <f>IF(Accueil!G47="X",Accueil!A47,"")</f>
        <v>22 120141</v>
      </c>
      <c r="E25" s="1" t="str">
        <f>IF($D25="","",VLOOKUP($D25,Régional!$A$1:$Y$96,16,FALSE))</f>
        <v>EAGLES BOWLING VIRE</v>
      </c>
      <c r="F25" s="1" t="str">
        <f>IF($D25="","",VLOOKUP($D25,Régional!$A$1:$Y$96,13,FALSE))</f>
        <v>LENFANT-MARIE Yann</v>
      </c>
      <c r="G25" s="17">
        <v>105</v>
      </c>
      <c r="H25" s="17">
        <v>96</v>
      </c>
      <c r="I25" s="17">
        <v>110</v>
      </c>
      <c r="J25" s="17">
        <v>156</v>
      </c>
      <c r="K25" s="17">
        <v>132</v>
      </c>
      <c r="L25" s="17">
        <v>115</v>
      </c>
      <c r="M25" s="17">
        <v>125</v>
      </c>
      <c r="N25" s="17">
        <v>111</v>
      </c>
      <c r="O25" s="2">
        <f t="shared" si="1"/>
        <v>8</v>
      </c>
      <c r="P25" s="3">
        <f t="shared" si="2"/>
        <v>950</v>
      </c>
      <c r="Q25" s="6">
        <f t="shared" si="3"/>
        <v>118.75</v>
      </c>
      <c r="R25" s="70">
        <v>38</v>
      </c>
      <c r="S25" t="str">
        <f t="shared" si="4"/>
        <v>X</v>
      </c>
    </row>
    <row r="26" spans="1:19" ht="12.75">
      <c r="A26" s="1" t="str">
        <f>IF($D26="","",VLOOKUP($D26,Accueil!$A$1:$Y$84,5,FALSE))</f>
        <v>JU</v>
      </c>
      <c r="B26" s="15" t="str">
        <f>IF($D26="","",VLOOKUP($D26,Régional!$A$1:$Y$96,7,FALSE))</f>
        <v>H</v>
      </c>
      <c r="C26" s="15" t="str">
        <f t="shared" si="0"/>
        <v>JUH</v>
      </c>
      <c r="D26" s="91" t="str">
        <f>IF(Accueil!G31="X",Accueil!A31,"")</f>
        <v>12 103039</v>
      </c>
      <c r="E26" s="1" t="str">
        <f>IF($D26="","",VLOOKUP($D26,Régional!$A$1:$Y$96,16,FALSE))</f>
        <v>ECOLE DE BOWLING DE SAINT LO</v>
      </c>
      <c r="F26" s="1" t="str">
        <f>IF($D26="","",VLOOKUP($D26,Régional!$A$1:$Y$96,13,FALSE))</f>
        <v>MAINCENT Fabien</v>
      </c>
      <c r="G26" s="17">
        <v>183</v>
      </c>
      <c r="H26" s="17">
        <v>184</v>
      </c>
      <c r="I26" s="17">
        <v>196</v>
      </c>
      <c r="J26" s="17">
        <v>278</v>
      </c>
      <c r="K26" s="17">
        <v>174</v>
      </c>
      <c r="L26" s="17">
        <v>258</v>
      </c>
      <c r="M26" s="17">
        <v>175</v>
      </c>
      <c r="N26" s="17">
        <v>196</v>
      </c>
      <c r="O26" s="2">
        <f t="shared" si="1"/>
        <v>8</v>
      </c>
      <c r="P26" s="3">
        <f t="shared" si="2"/>
        <v>1644</v>
      </c>
      <c r="Q26" s="6">
        <f t="shared" si="3"/>
        <v>205.5</v>
      </c>
      <c r="R26" s="70">
        <v>80</v>
      </c>
      <c r="S26" t="str">
        <f t="shared" si="4"/>
        <v>X</v>
      </c>
    </row>
    <row r="27" spans="1:19" ht="12.75">
      <c r="A27" s="1" t="str">
        <f>IF($D27="","",VLOOKUP($D27,Accueil!$A$1:$Y$84,5,FALSE))</f>
        <v>JU</v>
      </c>
      <c r="B27" s="15" t="str">
        <f>IF($D27="","",VLOOKUP($D27,Régional!$A$1:$Y$96,7,FALSE))</f>
        <v>F</v>
      </c>
      <c r="C27" s="15" t="str">
        <f t="shared" si="0"/>
        <v>JUF</v>
      </c>
      <c r="D27" s="91" t="str">
        <f>IF(Accueil!G50="X",Accueil!A50,"")</f>
        <v>15 107724</v>
      </c>
      <c r="E27" s="1" t="str">
        <f>IF($D27="","",VLOOKUP($D27,Régional!$A$1:$Y$96,16,FALSE))</f>
        <v>ECOLE DE BOWLING DE CHERBOURG</v>
      </c>
      <c r="F27" s="1" t="str">
        <f>IF($D27="","",VLOOKUP($D27,Régional!$A$1:$Y$96,13,FALSE))</f>
        <v>MOREAU Anaïs</v>
      </c>
      <c r="G27" s="17">
        <v>146</v>
      </c>
      <c r="H27" s="17">
        <v>143</v>
      </c>
      <c r="I27" s="17">
        <v>139</v>
      </c>
      <c r="J27" s="17">
        <v>92</v>
      </c>
      <c r="K27" s="17">
        <v>164</v>
      </c>
      <c r="L27" s="17">
        <v>178</v>
      </c>
      <c r="M27" s="17">
        <v>148</v>
      </c>
      <c r="N27" s="17">
        <v>144</v>
      </c>
      <c r="O27" s="2">
        <f t="shared" si="1"/>
        <v>8</v>
      </c>
      <c r="P27" s="3">
        <f t="shared" si="2"/>
        <v>1154</v>
      </c>
      <c r="Q27" s="6">
        <f t="shared" si="3"/>
        <v>144.25</v>
      </c>
      <c r="R27" s="70">
        <v>80</v>
      </c>
      <c r="S27" t="str">
        <f t="shared" si="4"/>
        <v>X</v>
      </c>
    </row>
    <row r="28" spans="1:19" ht="12.75">
      <c r="A28" s="1" t="str">
        <f>IF($D28="","",VLOOKUP($D28,Accueil!$A$1:$Y$84,5,FALSE))</f>
        <v>CA</v>
      </c>
      <c r="B28" s="15" t="str">
        <f>IF($D28="","",VLOOKUP($D28,Régional!$A$1:$Y$96,7,FALSE))</f>
        <v>H</v>
      </c>
      <c r="C28" s="89" t="str">
        <f t="shared" si="0"/>
        <v>CAH</v>
      </c>
      <c r="D28" s="91" t="str">
        <f>IF(Accueil!G51="X",Accueil!A51,"")</f>
        <v>17 111667</v>
      </c>
      <c r="E28" s="1" t="str">
        <f>IF($D28="","",VLOOKUP($D28,Régional!$A$1:$Y$96,16,FALSE))</f>
        <v>ECOLE DE BOWLING DE CHERBOURG</v>
      </c>
      <c r="F28" s="1" t="str">
        <f>IF($D28="","",VLOOKUP($D28,Régional!$A$1:$Y$96,13,FALSE))</f>
        <v>NAGA Yoann</v>
      </c>
      <c r="G28" s="17">
        <v>123</v>
      </c>
      <c r="H28" s="17">
        <v>182</v>
      </c>
      <c r="I28" s="17">
        <v>114</v>
      </c>
      <c r="J28" s="17">
        <v>165</v>
      </c>
      <c r="K28" s="17">
        <v>133</v>
      </c>
      <c r="L28" s="17">
        <v>179</v>
      </c>
      <c r="M28" s="17">
        <v>195</v>
      </c>
      <c r="N28" s="17">
        <v>178</v>
      </c>
      <c r="O28" s="2">
        <f t="shared" si="1"/>
        <v>8</v>
      </c>
      <c r="P28" s="3">
        <f t="shared" si="2"/>
        <v>1269</v>
      </c>
      <c r="Q28" s="6">
        <f t="shared" si="3"/>
        <v>158.625</v>
      </c>
      <c r="R28" s="70">
        <v>60</v>
      </c>
      <c r="S28" t="str">
        <f t="shared" si="4"/>
        <v>X</v>
      </c>
    </row>
    <row r="29" spans="1:19" ht="12.75">
      <c r="A29" s="1" t="str">
        <f>IF($D29="","",VLOOKUP($D29,Accueil!$A$1:$Y$84,5,FALSE))</f>
        <v>CA</v>
      </c>
      <c r="B29" s="15" t="str">
        <f>IF($D29="","",VLOOKUP($D29,Régional!$A$1:$Y$96,7,FALSE))</f>
        <v>H</v>
      </c>
      <c r="C29" s="15" t="str">
        <f t="shared" si="0"/>
        <v>CAH</v>
      </c>
      <c r="D29" s="91" t="str">
        <f>IF(Accueil!G52="X",Accueil!A52,"")</f>
        <v>17 111771</v>
      </c>
      <c r="E29" s="1" t="str">
        <f>IF($D29="","",VLOOKUP($D29,Régional!$A$1:$Y$96,16,FALSE))</f>
        <v>ECOLE DE BOWLING DE CHERBOURG</v>
      </c>
      <c r="F29" s="1" t="str">
        <f>IF($D29="","",VLOOKUP($D29,Régional!$A$1:$Y$96,13,FALSE))</f>
        <v>PISSIS Elliot</v>
      </c>
      <c r="G29" s="17">
        <v>126</v>
      </c>
      <c r="H29" s="17">
        <v>127</v>
      </c>
      <c r="I29" s="17">
        <v>132</v>
      </c>
      <c r="J29" s="17">
        <v>132</v>
      </c>
      <c r="K29" s="17">
        <v>145</v>
      </c>
      <c r="L29" s="17">
        <v>158</v>
      </c>
      <c r="M29" s="17">
        <v>146</v>
      </c>
      <c r="N29" s="17">
        <v>151</v>
      </c>
      <c r="O29" s="2">
        <f t="shared" si="1"/>
        <v>8</v>
      </c>
      <c r="P29" s="3">
        <f t="shared" si="2"/>
        <v>1117</v>
      </c>
      <c r="Q29" s="6">
        <f t="shared" si="3"/>
        <v>139.625</v>
      </c>
      <c r="R29" s="70">
        <v>50</v>
      </c>
      <c r="S29" t="str">
        <f t="shared" si="4"/>
        <v>X</v>
      </c>
    </row>
    <row r="30" spans="1:19" ht="12.75">
      <c r="A30" s="1" t="str">
        <f>IF($D30="","",VLOOKUP($D30,Accueil!$A$1:$Y$84,5,FALSE))</f>
        <v>MI</v>
      </c>
      <c r="B30" s="15" t="str">
        <f>IF($D30="","",VLOOKUP($D30,Régional!$A$1:$Y$96,7,FALSE))</f>
        <v>H</v>
      </c>
      <c r="C30" s="15" t="str">
        <f t="shared" si="0"/>
        <v>MIH</v>
      </c>
      <c r="D30" s="91" t="str">
        <f>IF(Accueil!G53="X",Accueil!A53,"")</f>
        <v>19 115507</v>
      </c>
      <c r="E30" s="1" t="str">
        <f>IF($D30="","",VLOOKUP($D30,Régional!$A$1:$Y$96,16,FALSE))</f>
        <v>ECOLE DE BOWLING DE CHERBOURG</v>
      </c>
      <c r="F30" s="1" t="str">
        <f>IF($D30="","",VLOOKUP($D30,Régional!$A$1:$Y$96,13,FALSE))</f>
        <v>QUENAULT Clément</v>
      </c>
      <c r="G30" s="17">
        <v>131</v>
      </c>
      <c r="H30" s="17">
        <v>165</v>
      </c>
      <c r="I30" s="17">
        <v>160</v>
      </c>
      <c r="J30" s="17">
        <v>188</v>
      </c>
      <c r="K30" s="17">
        <v>173</v>
      </c>
      <c r="L30" s="17">
        <v>150</v>
      </c>
      <c r="M30" s="17">
        <v>156</v>
      </c>
      <c r="N30" s="17">
        <v>164</v>
      </c>
      <c r="O30" s="2">
        <f t="shared" si="1"/>
        <v>8</v>
      </c>
      <c r="P30" s="3">
        <f t="shared" si="2"/>
        <v>1287</v>
      </c>
      <c r="Q30" s="6">
        <f t="shared" si="3"/>
        <v>160.875</v>
      </c>
      <c r="R30" s="70">
        <v>80</v>
      </c>
      <c r="S30" t="str">
        <f t="shared" si="4"/>
        <v>X</v>
      </c>
    </row>
    <row r="31" spans="1:19" ht="12.75">
      <c r="A31" s="1" t="str">
        <f>IF($D31="","",VLOOKUP($D31,Accueil!$A$1:$Y$84,5,FALSE))</f>
        <v>JU</v>
      </c>
      <c r="B31" s="15" t="str">
        <f>IF($D31="","",VLOOKUP($D31,Régional!$A$1:$Y$96,7,FALSE))</f>
        <v>H</v>
      </c>
      <c r="C31" s="15" t="str">
        <f t="shared" si="0"/>
        <v>JUH</v>
      </c>
      <c r="D31" s="91" t="str">
        <f>IF(Accueil!G49="X",Accueil!A49,"")</f>
        <v>23 121420</v>
      </c>
      <c r="E31" s="1" t="str">
        <f>IF($D31="","",VLOOKUP($D31,Régional!$A$1:$Y$96,16,FALSE))</f>
        <v>EAGLES BOWLING VIRE</v>
      </c>
      <c r="F31" s="1" t="str">
        <f>IF($D31="","",VLOOKUP($D31,Régional!$A$1:$Y$96,13,FALSE))</f>
        <v>ROIG Killian</v>
      </c>
      <c r="G31" s="17">
        <v>135</v>
      </c>
      <c r="H31" s="17">
        <v>121</v>
      </c>
      <c r="I31" s="17">
        <v>166</v>
      </c>
      <c r="J31" s="17">
        <v>118</v>
      </c>
      <c r="K31" s="17">
        <v>123</v>
      </c>
      <c r="L31" s="17">
        <v>154</v>
      </c>
      <c r="M31" s="17">
        <v>125</v>
      </c>
      <c r="N31" s="17">
        <v>142</v>
      </c>
      <c r="O31" s="2">
        <f t="shared" si="1"/>
        <v>8</v>
      </c>
      <c r="P31" s="3">
        <f t="shared" si="2"/>
        <v>1084</v>
      </c>
      <c r="Q31" s="6">
        <f t="shared" si="3"/>
        <v>135.5</v>
      </c>
      <c r="R31" s="70">
        <v>42</v>
      </c>
      <c r="S31" t="str">
        <f t="shared" si="4"/>
        <v>X</v>
      </c>
    </row>
    <row r="32" spans="1:19" ht="12.75">
      <c r="A32" s="1" t="str">
        <f>IF($D32="","",VLOOKUP($D32,Accueil!$A$1:$Y$84,5,FALSE))</f>
        <v>JU</v>
      </c>
      <c r="B32" s="15" t="str">
        <f>IF($D32="","",VLOOKUP($D32,Régional!$A$1:$Y$96,7,FALSE))</f>
        <v>H</v>
      </c>
      <c r="C32" s="89" t="str">
        <f t="shared" si="0"/>
        <v>JUH</v>
      </c>
      <c r="D32" s="91" t="str">
        <f>IF(Accueil!G27="X",Accueil!A27,"")</f>
        <v>13 105142</v>
      </c>
      <c r="E32" s="1" t="str">
        <f>IF($D32="","",VLOOKUP($D32,Régional!$A$1:$Y$96,16,FALSE))</f>
        <v>FLERS BOWLING IMPACT</v>
      </c>
      <c r="F32" s="1" t="str">
        <f>IF($D32="","",VLOOKUP($D32,Régional!$A$1:$Y$96,13,FALSE))</f>
        <v>SORET Mathéo</v>
      </c>
      <c r="G32" s="17">
        <v>180</v>
      </c>
      <c r="H32" s="17">
        <v>172</v>
      </c>
      <c r="I32" s="17">
        <v>194</v>
      </c>
      <c r="J32" s="17">
        <v>183</v>
      </c>
      <c r="K32" s="17">
        <v>179</v>
      </c>
      <c r="L32" s="17">
        <v>159</v>
      </c>
      <c r="M32" s="17">
        <v>188</v>
      </c>
      <c r="N32" s="17">
        <v>184</v>
      </c>
      <c r="O32" s="2">
        <f t="shared" si="1"/>
        <v>8</v>
      </c>
      <c r="P32" s="3">
        <f t="shared" si="2"/>
        <v>1439</v>
      </c>
      <c r="Q32" s="6">
        <f t="shared" si="3"/>
        <v>179.875</v>
      </c>
      <c r="R32" s="70">
        <v>50</v>
      </c>
      <c r="S32" t="str">
        <f t="shared" si="4"/>
        <v>X</v>
      </c>
    </row>
    <row r="33" spans="1:19" ht="12.75">
      <c r="A33" s="1" t="str">
        <f>IF($D33="","",VLOOKUP($D33,Accueil!$A$1:$Y$84,5,FALSE))</f>
        <v>MI</v>
      </c>
      <c r="B33" s="15" t="str">
        <f>IF($D33="","",VLOOKUP($D33,Régional!$A$1:$Y$96,7,FALSE))</f>
        <v>H</v>
      </c>
      <c r="C33" s="15" t="str">
        <f t="shared" si="0"/>
        <v>MIH</v>
      </c>
      <c r="D33" s="91" t="str">
        <f>IF(Accueil!G40="X",Accueil!A40,"")</f>
        <v>19 115940</v>
      </c>
      <c r="E33" s="1" t="str">
        <f>IF($D33="","",VLOOKUP($D33,Régional!$A$1:$Y$96,16,FALSE))</f>
        <v>ECOLE DE BOWLING D'ARGENTAN</v>
      </c>
      <c r="F33" s="1" t="str">
        <f>IF($D33="","",VLOOKUP($D33,Régional!$A$1:$Y$96,13,FALSE))</f>
        <v>VAUTHRIN Charles</v>
      </c>
      <c r="G33" s="17"/>
      <c r="H33" s="17"/>
      <c r="I33" s="17"/>
      <c r="J33" s="17"/>
      <c r="K33" s="17"/>
      <c r="L33" s="17"/>
      <c r="M33" s="17"/>
      <c r="N33" s="17"/>
      <c r="O33" s="2">
        <f t="shared" si="1"/>
        <v>0</v>
      </c>
      <c r="P33" s="3">
        <f t="shared" si="2"/>
        <v>0</v>
      </c>
      <c r="Q33" s="6">
        <f t="shared" si="3"/>
        <v>0</v>
      </c>
      <c r="R33" s="70"/>
      <c r="S33" t="str">
        <f t="shared" si="4"/>
        <v>X</v>
      </c>
    </row>
    <row r="34" spans="1:19" ht="12.75">
      <c r="A34" s="1" t="str">
        <f>IF($D34="","",VLOOKUP($D34,Accueil!$A$1:$Y$84,5,FALSE))</f>
        <v>CA</v>
      </c>
      <c r="B34" s="15" t="str">
        <f>IF($D34="","",VLOOKUP($D34,Régional!$A$1:$Y$96,7,FALSE))</f>
        <v>F</v>
      </c>
      <c r="C34" s="15" t="str">
        <f t="shared" si="0"/>
        <v>CAF</v>
      </c>
      <c r="D34" s="91" t="str">
        <f>IF(Accueil!G54="X",Accueil!A54,"")</f>
        <v>22 119524</v>
      </c>
      <c r="E34" s="1" t="str">
        <f>IF($D34="","",VLOOKUP($D34,Régional!$A$1:$Y$96,16,FALSE))</f>
        <v>ECOLE DE BOWLING DE CHERBOURG</v>
      </c>
      <c r="F34" s="88" t="str">
        <f>IF($D34="","",VLOOKUP($D34,Régional!$A$1:$Y$96,13,FALSE))</f>
        <v>VINCENT Léonie</v>
      </c>
      <c r="G34" s="17">
        <v>104</v>
      </c>
      <c r="H34" s="17">
        <v>96</v>
      </c>
      <c r="I34" s="17">
        <v>138</v>
      </c>
      <c r="J34" s="17">
        <v>115</v>
      </c>
      <c r="K34" s="17">
        <v>123</v>
      </c>
      <c r="L34" s="17">
        <v>110</v>
      </c>
      <c r="M34" s="17">
        <v>108</v>
      </c>
      <c r="N34" s="17">
        <v>115</v>
      </c>
      <c r="O34" s="2">
        <f t="shared" si="1"/>
        <v>8</v>
      </c>
      <c r="P34" s="3">
        <f t="shared" si="2"/>
        <v>909</v>
      </c>
      <c r="Q34" s="6">
        <f t="shared" si="3"/>
        <v>113.625</v>
      </c>
      <c r="R34" s="70">
        <v>80</v>
      </c>
      <c r="S34" t="str">
        <f t="shared" si="4"/>
        <v>X</v>
      </c>
    </row>
    <row r="35" spans="1:19" ht="12.75">
      <c r="A35" s="1">
        <f>IF($D35="","",VLOOKUP($D35,Accueil!$A$1:$Y$84,5,FALSE))</f>
      </c>
      <c r="B35" s="15">
        <f>IF($D35="","",VLOOKUP($D35,Régional!$A$1:$Y$96,7,FALSE))</f>
      </c>
      <c r="C35" s="89">
        <f t="shared" si="0"/>
      </c>
      <c r="D35" s="91">
        <f>IF(Accueil!G56="X",Accueil!A56,"")</f>
      </c>
      <c r="E35" s="1">
        <f>IF($D35="","",VLOOKUP($D35,Régional!$A$1:$Y$96,16,FALSE))</f>
      </c>
      <c r="F35" s="1">
        <f>IF($D35="","",VLOOKUP($D35,Régional!$A$1:$Y$96,13,FALSE))</f>
      </c>
      <c r="G35" s="17"/>
      <c r="H35" s="17"/>
      <c r="I35" s="17"/>
      <c r="J35" s="17"/>
      <c r="K35" s="17"/>
      <c r="L35" s="17"/>
      <c r="M35" s="17"/>
      <c r="N35" s="17"/>
      <c r="O35" s="2">
        <f t="shared" si="1"/>
        <v>0</v>
      </c>
      <c r="P35" s="3">
        <f t="shared" si="2"/>
        <v>0</v>
      </c>
      <c r="Q35" s="6">
        <f t="shared" si="3"/>
        <v>0</v>
      </c>
      <c r="R35" s="70"/>
      <c r="S35">
        <f t="shared" si="4"/>
      </c>
    </row>
    <row r="36" spans="1:19" ht="12.75">
      <c r="A36" s="1">
        <f>IF($D36="","",VLOOKUP($D36,Accueil!$A$1:$Y$84,5,FALSE))</f>
      </c>
      <c r="B36" s="15">
        <f>IF($D36="","",VLOOKUP($D36,Régional!$A$1:$Y$96,7,FALSE))</f>
      </c>
      <c r="C36" s="15">
        <f t="shared" si="0"/>
      </c>
      <c r="D36" s="91">
        <f>IF(Accueil!G57="X",Accueil!A57,"")</f>
      </c>
      <c r="E36" s="1">
        <f>IF($D36="","",VLOOKUP($D36,Régional!$A$1:$Y$96,16,FALSE))</f>
      </c>
      <c r="F36" s="1">
        <f>IF($D36="","",VLOOKUP($D36,Régional!$A$1:$Y$96,13,FALSE))</f>
      </c>
      <c r="G36" s="17"/>
      <c r="H36" s="17"/>
      <c r="I36" s="17"/>
      <c r="J36" s="17"/>
      <c r="K36" s="17"/>
      <c r="L36" s="17"/>
      <c r="M36" s="17"/>
      <c r="N36" s="17"/>
      <c r="O36" s="2">
        <f t="shared" si="1"/>
        <v>0</v>
      </c>
      <c r="P36" s="3">
        <f t="shared" si="2"/>
        <v>0</v>
      </c>
      <c r="Q36" s="6">
        <f t="shared" si="3"/>
        <v>0</v>
      </c>
      <c r="R36" s="70"/>
      <c r="S36">
        <f t="shared" si="4"/>
      </c>
    </row>
    <row r="37" spans="1:19" ht="12.75">
      <c r="A37" s="1">
        <f>IF($D37="","",VLOOKUP($D37,Accueil!$A$1:$Y$84,5,FALSE))</f>
      </c>
      <c r="B37" s="15">
        <f>IF($D37="","",VLOOKUP($D37,Régional!$A$1:$Y$96,7,FALSE))</f>
      </c>
      <c r="C37" s="15">
        <f aca="true" t="shared" si="5" ref="C37:C68">CONCATENATE(A37,B37)</f>
      </c>
      <c r="D37" s="91">
        <f>IF(Accueil!G58="X",Accueil!A58,"")</f>
      </c>
      <c r="E37" s="1">
        <f>IF($D37="","",VLOOKUP($D37,Régional!$A$1:$Y$96,16,FALSE))</f>
      </c>
      <c r="F37" s="1">
        <f>IF($D37="","",VLOOKUP($D37,Régional!$A$1:$Y$96,13,FALSE))</f>
      </c>
      <c r="G37" s="17"/>
      <c r="H37" s="17"/>
      <c r="I37" s="17"/>
      <c r="J37" s="17"/>
      <c r="K37" s="17"/>
      <c r="L37" s="17"/>
      <c r="M37" s="17"/>
      <c r="N37" s="17"/>
      <c r="O37" s="2">
        <f aca="true" t="shared" si="6" ref="O37:O68">COUNTA(G37:N37)</f>
        <v>0</v>
      </c>
      <c r="P37" s="3">
        <f aca="true" t="shared" si="7" ref="P37:P68">SUM(G37:N37)</f>
        <v>0</v>
      </c>
      <c r="Q37" s="6">
        <f aca="true" t="shared" si="8" ref="Q37:Q68">IF(O37=0,0,P37/O37)</f>
        <v>0</v>
      </c>
      <c r="R37" s="70"/>
      <c r="S37">
        <f aca="true" t="shared" si="9" ref="S37:S68">IF(D37="","","X")</f>
      </c>
    </row>
    <row r="38" spans="1:19" ht="12.75">
      <c r="A38" s="1">
        <f>IF($D38="","",VLOOKUP($D38,Accueil!$A$1:$Y$84,5,FALSE))</f>
      </c>
      <c r="B38" s="15">
        <f>IF($D38="","",VLOOKUP($D38,Régional!$A$1:$Y$96,7,FALSE))</f>
      </c>
      <c r="C38" s="15">
        <f t="shared" si="5"/>
      </c>
      <c r="D38" s="91">
        <f>IF(Accueil!G59="X",Accueil!A59,"")</f>
      </c>
      <c r="E38" s="1">
        <f>IF($D38="","",VLOOKUP($D38,Régional!$A$1:$Y$96,16,FALSE))</f>
      </c>
      <c r="F38" s="1">
        <f>IF($D38="","",VLOOKUP($D38,Régional!$A$1:$Y$96,13,FALSE))</f>
      </c>
      <c r="G38" s="17"/>
      <c r="H38" s="17"/>
      <c r="I38" s="17"/>
      <c r="J38" s="17"/>
      <c r="K38" s="17"/>
      <c r="L38" s="17"/>
      <c r="M38" s="17"/>
      <c r="N38" s="17"/>
      <c r="O38" s="2">
        <f t="shared" si="6"/>
        <v>0</v>
      </c>
      <c r="P38" s="3">
        <f t="shared" si="7"/>
        <v>0</v>
      </c>
      <c r="Q38" s="6">
        <f t="shared" si="8"/>
        <v>0</v>
      </c>
      <c r="R38" s="70"/>
      <c r="S38">
        <f t="shared" si="9"/>
      </c>
    </row>
    <row r="39" spans="1:19" ht="12.75">
      <c r="A39" s="1">
        <f>IF($D39="","",VLOOKUP($D39,Accueil!$A$1:$Y$84,5,FALSE))</f>
      </c>
      <c r="B39" s="15">
        <f>IF($D39="","",VLOOKUP($D39,Régional!$A$1:$Y$96,7,FALSE))</f>
      </c>
      <c r="C39" s="15">
        <f t="shared" si="5"/>
      </c>
      <c r="D39" s="91">
        <f>IF(Accueil!G55="X",Accueil!A55,"")</f>
      </c>
      <c r="E39" s="1">
        <f>IF($D39="","",VLOOKUP($D39,Régional!$A$1:$Y$96,16,FALSE))</f>
      </c>
      <c r="F39" s="1">
        <f>IF($D39="","",VLOOKUP($D39,Régional!$A$1:$Y$96,13,FALSE))</f>
      </c>
      <c r="G39" s="17"/>
      <c r="H39" s="17"/>
      <c r="I39" s="17"/>
      <c r="J39" s="17"/>
      <c r="K39" s="17"/>
      <c r="L39" s="17"/>
      <c r="M39" s="17"/>
      <c r="N39" s="17"/>
      <c r="O39" s="2">
        <f t="shared" si="6"/>
        <v>0</v>
      </c>
      <c r="P39" s="3">
        <f t="shared" si="7"/>
        <v>0</v>
      </c>
      <c r="Q39" s="6">
        <f t="shared" si="8"/>
        <v>0</v>
      </c>
      <c r="R39" s="70"/>
      <c r="S39">
        <f t="shared" si="9"/>
      </c>
    </row>
    <row r="40" spans="1:19" ht="12.75">
      <c r="A40" s="1">
        <f>IF($D40="","",VLOOKUP($D40,Accueil!$A$1:$Y$84,5,FALSE))</f>
      </c>
      <c r="B40" s="15">
        <f>IF($D40="","",VLOOKUP($D40,Régional!$A$1:$Y$96,7,FALSE))</f>
      </c>
      <c r="C40" s="15">
        <f t="shared" si="5"/>
      </c>
      <c r="D40" s="91">
        <f>IF(Accueil!G60="X",Accueil!A60,"")</f>
      </c>
      <c r="E40" s="1">
        <f>IF($D40="","",VLOOKUP($D40,Régional!$A$1:$Y$96,16,FALSE))</f>
      </c>
      <c r="F40" s="1">
        <f>IF($D40="","",VLOOKUP($D40,Régional!$A$1:$Y$96,13,FALSE))</f>
      </c>
      <c r="G40" s="17"/>
      <c r="H40" s="17"/>
      <c r="I40" s="17"/>
      <c r="J40" s="17"/>
      <c r="K40" s="17"/>
      <c r="L40" s="17"/>
      <c r="M40" s="17"/>
      <c r="N40" s="17"/>
      <c r="O40" s="2">
        <f t="shared" si="6"/>
        <v>0</v>
      </c>
      <c r="P40" s="3">
        <f t="shared" si="7"/>
        <v>0</v>
      </c>
      <c r="Q40" s="6">
        <f t="shared" si="8"/>
        <v>0</v>
      </c>
      <c r="R40" s="70"/>
      <c r="S40">
        <f t="shared" si="9"/>
      </c>
    </row>
    <row r="41" spans="1:19" ht="12.75">
      <c r="A41" s="1">
        <f>IF($D41="","",VLOOKUP($D41,Accueil!$A$1:$Y$84,5,FALSE))</f>
      </c>
      <c r="B41" s="15">
        <f>IF($D41="","",VLOOKUP($D41,Régional!$A$1:$Y$96,7,FALSE))</f>
      </c>
      <c r="C41" s="15">
        <f t="shared" si="5"/>
      </c>
      <c r="D41" s="91">
        <f>IF(Accueil!G61="X",Accueil!A61,"")</f>
      </c>
      <c r="E41" s="1">
        <f>IF($D41="","",VLOOKUP($D41,Régional!$A$1:$Y$96,16,FALSE))</f>
      </c>
      <c r="F41" s="1">
        <f>IF($D41="","",VLOOKUP($D41,Régional!$A$1:$Y$96,13,FALSE))</f>
      </c>
      <c r="G41" s="17"/>
      <c r="H41" s="17"/>
      <c r="I41" s="17"/>
      <c r="J41" s="17"/>
      <c r="K41" s="17"/>
      <c r="L41" s="17"/>
      <c r="M41" s="17"/>
      <c r="N41" s="17"/>
      <c r="O41" s="2">
        <f t="shared" si="6"/>
        <v>0</v>
      </c>
      <c r="P41" s="3">
        <f t="shared" si="7"/>
        <v>0</v>
      </c>
      <c r="Q41" s="6">
        <f t="shared" si="8"/>
        <v>0</v>
      </c>
      <c r="R41" s="70"/>
      <c r="S41">
        <f t="shared" si="9"/>
      </c>
    </row>
    <row r="42" spans="1:19" ht="12.75">
      <c r="A42" s="1">
        <f>IF($D42="","",VLOOKUP($D42,Accueil!$A$1:$Y$84,5,FALSE))</f>
      </c>
      <c r="B42" s="15">
        <f>IF($D42="","",VLOOKUP($D42,Régional!$A$1:$Y$96,7,FALSE))</f>
      </c>
      <c r="C42" s="15">
        <f t="shared" si="5"/>
      </c>
      <c r="D42" s="91">
        <f>IF(Accueil!G63="X",Accueil!A63,"")</f>
      </c>
      <c r="E42" s="1">
        <f>IF($D42="","",VLOOKUP($D42,Régional!$A$1:$Y$96,16,FALSE))</f>
      </c>
      <c r="F42" s="1">
        <f>IF($D42="","",VLOOKUP($D42,Régional!$A$1:$Y$96,13,FALSE))</f>
      </c>
      <c r="G42" s="17"/>
      <c r="H42" s="17"/>
      <c r="I42" s="17"/>
      <c r="J42" s="17"/>
      <c r="K42" s="17"/>
      <c r="L42" s="17"/>
      <c r="M42" s="17"/>
      <c r="N42" s="17"/>
      <c r="O42" s="2">
        <f t="shared" si="6"/>
        <v>0</v>
      </c>
      <c r="P42" s="3">
        <f t="shared" si="7"/>
        <v>0</v>
      </c>
      <c r="Q42" s="6">
        <f t="shared" si="8"/>
        <v>0</v>
      </c>
      <c r="R42" s="70"/>
      <c r="S42">
        <f t="shared" si="9"/>
      </c>
    </row>
    <row r="43" spans="1:19" ht="12.75">
      <c r="A43" s="1">
        <f>IF($D43="","",VLOOKUP($D43,Accueil!$A$1:$Y$84,5,FALSE))</f>
      </c>
      <c r="B43" s="15">
        <f>IF($D43="","",VLOOKUP($D43,Régional!$A$1:$Y$96,7,FALSE))</f>
      </c>
      <c r="C43" s="15">
        <f t="shared" si="5"/>
      </c>
      <c r="D43" s="91">
        <f>IF(Accueil!G68="X",Accueil!A68,"")</f>
      </c>
      <c r="E43" s="1">
        <f>IF($D43="","",VLOOKUP($D43,Régional!$A$1:$Y$96,16,FALSE))</f>
      </c>
      <c r="F43" s="1">
        <f>IF($D43="","",VLOOKUP($D43,Régional!$A$1:$Y$96,13,FALSE))</f>
      </c>
      <c r="G43" s="17"/>
      <c r="H43" s="17"/>
      <c r="I43" s="17"/>
      <c r="J43" s="17"/>
      <c r="K43" s="17"/>
      <c r="L43" s="17"/>
      <c r="M43" s="17"/>
      <c r="N43" s="17"/>
      <c r="O43" s="2">
        <f t="shared" si="6"/>
        <v>0</v>
      </c>
      <c r="P43" s="3">
        <f t="shared" si="7"/>
        <v>0</v>
      </c>
      <c r="Q43" s="6">
        <f t="shared" si="8"/>
        <v>0</v>
      </c>
      <c r="R43" s="70"/>
      <c r="S43">
        <f t="shared" si="9"/>
      </c>
    </row>
    <row r="44" spans="1:19" ht="12.75">
      <c r="A44" s="1">
        <f>IF($D44="","",VLOOKUP($D44,Accueil!$A$1:$Y$84,5,FALSE))</f>
      </c>
      <c r="B44" s="15">
        <f>IF($D44="","",VLOOKUP($D44,Régional!$A$1:$Y$96,7,FALSE))</f>
      </c>
      <c r="C44" s="15">
        <f t="shared" si="5"/>
      </c>
      <c r="D44" s="91">
        <f>IF(Accueil!G65="X",Accueil!A65,"")</f>
      </c>
      <c r="E44" s="1">
        <f>IF($D44="","",VLOOKUP($D44,Régional!$A$1:$Y$96,16,FALSE))</f>
      </c>
      <c r="F44" s="1">
        <f>IF($D44="","",VLOOKUP($D44,Régional!$A$1:$Y$96,13,FALSE))</f>
      </c>
      <c r="G44" s="17"/>
      <c r="H44" s="17"/>
      <c r="I44" s="17"/>
      <c r="J44" s="17"/>
      <c r="K44" s="17"/>
      <c r="L44" s="17"/>
      <c r="M44" s="17"/>
      <c r="N44" s="17"/>
      <c r="O44" s="2">
        <f t="shared" si="6"/>
        <v>0</v>
      </c>
      <c r="P44" s="3">
        <f t="shared" si="7"/>
        <v>0</v>
      </c>
      <c r="Q44" s="6">
        <f t="shared" si="8"/>
        <v>0</v>
      </c>
      <c r="R44" s="70"/>
      <c r="S44">
        <f t="shared" si="9"/>
      </c>
    </row>
    <row r="45" spans="1:19" ht="12.75">
      <c r="A45" s="1">
        <f>IF($D45="","",VLOOKUP($D45,Accueil!$A$1:$Y$84,5,FALSE))</f>
      </c>
      <c r="B45" s="15">
        <f>IF($D45="","",VLOOKUP($D45,Régional!$A$1:$Y$96,7,FALSE))</f>
      </c>
      <c r="C45" s="15">
        <f t="shared" si="5"/>
      </c>
      <c r="D45" s="91">
        <f>IF(Accueil!G67="X",Accueil!A67,"")</f>
      </c>
      <c r="E45" s="1">
        <f>IF($D45="","",VLOOKUP($D45,Régional!$A$1:$Y$96,16,FALSE))</f>
      </c>
      <c r="F45" s="1">
        <f>IF($D45="","",VLOOKUP($D45,Régional!$A$1:$Y$96,13,FALSE))</f>
      </c>
      <c r="G45" s="17"/>
      <c r="H45" s="17"/>
      <c r="I45" s="17"/>
      <c r="J45" s="17"/>
      <c r="K45" s="17"/>
      <c r="L45" s="17"/>
      <c r="M45" s="17"/>
      <c r="N45" s="17"/>
      <c r="O45" s="2">
        <f t="shared" si="6"/>
        <v>0</v>
      </c>
      <c r="P45" s="3">
        <f t="shared" si="7"/>
        <v>0</v>
      </c>
      <c r="Q45" s="6">
        <f t="shared" si="8"/>
        <v>0</v>
      </c>
      <c r="R45" s="70"/>
      <c r="S45">
        <f t="shared" si="9"/>
      </c>
    </row>
    <row r="46" spans="1:19" ht="12.75">
      <c r="A46" s="1">
        <f>IF($D46="","",VLOOKUP($D46,Accueil!$A$1:$Y$84,5,FALSE))</f>
      </c>
      <c r="B46" s="15">
        <f>IF($D46="","",VLOOKUP($D46,Régional!$A$1:$Y$96,7,FALSE))</f>
      </c>
      <c r="C46" s="15">
        <f t="shared" si="5"/>
      </c>
      <c r="D46" s="91">
        <f>IF(Accueil!G69="X",Accueil!A69,"")</f>
      </c>
      <c r="E46" s="1">
        <f>IF($D46="","",VLOOKUP($D46,Régional!$A$1:$Y$96,16,FALSE))</f>
      </c>
      <c r="F46" s="1">
        <f>IF($D46="","",VLOOKUP($D46,Régional!$A$1:$Y$96,13,FALSE))</f>
      </c>
      <c r="G46" s="17"/>
      <c r="H46" s="17"/>
      <c r="I46" s="17"/>
      <c r="J46" s="17"/>
      <c r="K46" s="17"/>
      <c r="L46" s="17"/>
      <c r="M46" s="17"/>
      <c r="N46" s="17"/>
      <c r="O46" s="2">
        <f t="shared" si="6"/>
        <v>0</v>
      </c>
      <c r="P46" s="3">
        <f t="shared" si="7"/>
        <v>0</v>
      </c>
      <c r="Q46" s="6">
        <f t="shared" si="8"/>
        <v>0</v>
      </c>
      <c r="R46" s="70"/>
      <c r="S46">
        <f t="shared" si="9"/>
      </c>
    </row>
    <row r="47" spans="1:19" ht="12.75">
      <c r="A47" s="1">
        <f>IF($D47="","",VLOOKUP($D47,Accueil!$A$1:$Y$84,5,FALSE))</f>
      </c>
      <c r="B47" s="15">
        <f>IF($D47="","",VLOOKUP($D47,Régional!$A$1:$Y$96,7,FALSE))</f>
      </c>
      <c r="C47" s="15">
        <f t="shared" si="5"/>
      </c>
      <c r="D47" s="91">
        <f>IF(Accueil!G66="X",Accueil!A66,"")</f>
      </c>
      <c r="E47" s="1">
        <f>IF($D47="","",VLOOKUP($D47,Régional!$A$1:$Y$96,16,FALSE))</f>
      </c>
      <c r="F47" s="1">
        <f>IF($D47="","",VLOOKUP($D47,Régional!$A$1:$Y$96,13,FALSE))</f>
      </c>
      <c r="G47" s="17"/>
      <c r="H47" s="17"/>
      <c r="I47" s="17"/>
      <c r="J47" s="17"/>
      <c r="K47" s="17"/>
      <c r="L47" s="17"/>
      <c r="M47" s="17"/>
      <c r="N47" s="17"/>
      <c r="O47" s="2">
        <f t="shared" si="6"/>
        <v>0</v>
      </c>
      <c r="P47" s="3">
        <f t="shared" si="7"/>
        <v>0</v>
      </c>
      <c r="Q47" s="6">
        <f t="shared" si="8"/>
        <v>0</v>
      </c>
      <c r="R47" s="70"/>
      <c r="S47">
        <f t="shared" si="9"/>
      </c>
    </row>
    <row r="48" spans="1:19" ht="12.75">
      <c r="A48" s="1">
        <f>IF($D48="","",VLOOKUP($D48,Accueil!$A$1:$Y$84,5,FALSE))</f>
      </c>
      <c r="B48" s="15">
        <f>IF($D48="","",VLOOKUP($D48,Régional!$A$1:$Y$96,7,FALSE))</f>
      </c>
      <c r="C48" s="15">
        <f t="shared" si="5"/>
      </c>
      <c r="D48" s="91">
        <f>IF(Accueil!G64="X",Accueil!A64,"")</f>
      </c>
      <c r="E48" s="1">
        <f>IF($D48="","",VLOOKUP($D48,Régional!$A$1:$Y$96,16,FALSE))</f>
      </c>
      <c r="F48" s="1">
        <f>IF($D48="","",VLOOKUP($D48,Régional!$A$1:$Y$96,13,FALSE))</f>
      </c>
      <c r="G48" s="17"/>
      <c r="H48" s="17"/>
      <c r="I48" s="17"/>
      <c r="J48" s="17"/>
      <c r="K48" s="17"/>
      <c r="L48" s="17"/>
      <c r="M48" s="17"/>
      <c r="N48" s="17"/>
      <c r="O48" s="2">
        <f t="shared" si="6"/>
        <v>0</v>
      </c>
      <c r="P48" s="3">
        <f t="shared" si="7"/>
        <v>0</v>
      </c>
      <c r="Q48" s="6">
        <f t="shared" si="8"/>
        <v>0</v>
      </c>
      <c r="R48" s="70"/>
      <c r="S48">
        <f t="shared" si="9"/>
      </c>
    </row>
    <row r="49" spans="1:19" ht="12.75">
      <c r="A49" s="1">
        <f>IF($D49="","",VLOOKUP($D49,Accueil!$A$1:$Y$84,5,FALSE))</f>
      </c>
      <c r="B49" s="15">
        <f>IF($D49="","",VLOOKUP($D49,Régional!$A$1:$Y$96,7,FALSE))</f>
      </c>
      <c r="C49" s="15">
        <f t="shared" si="5"/>
      </c>
      <c r="D49" s="91">
        <f>IF(Accueil!G62="X",Accueil!A62,"")</f>
      </c>
      <c r="E49" s="1">
        <f>IF($D49="","",VLOOKUP($D49,Régional!$A$1:$Y$96,16,FALSE))</f>
      </c>
      <c r="F49" s="1">
        <f>IF($D49="","",VLOOKUP($D49,Régional!$A$1:$Y$96,13,FALSE))</f>
      </c>
      <c r="G49" s="17"/>
      <c r="H49" s="17"/>
      <c r="I49" s="17"/>
      <c r="J49" s="17"/>
      <c r="K49" s="17"/>
      <c r="L49" s="17"/>
      <c r="M49" s="17"/>
      <c r="N49" s="17"/>
      <c r="O49" s="2">
        <f t="shared" si="6"/>
        <v>0</v>
      </c>
      <c r="P49" s="3">
        <f t="shared" si="7"/>
        <v>0</v>
      </c>
      <c r="Q49" s="6">
        <f t="shared" si="8"/>
        <v>0</v>
      </c>
      <c r="R49" s="70"/>
      <c r="S49">
        <f t="shared" si="9"/>
      </c>
    </row>
    <row r="50" spans="1:19" ht="12.75">
      <c r="A50" s="1">
        <f>IF($D50="","",VLOOKUP($D50,Accueil!$A$1:$Y$84,5,FALSE))</f>
      </c>
      <c r="B50" s="15">
        <f>IF($D50="","",VLOOKUP($D50,Régional!$A$1:$Y$96,7,FALSE))</f>
      </c>
      <c r="C50" s="15">
        <f t="shared" si="5"/>
      </c>
      <c r="D50" s="91">
        <f>IF(Accueil!G70="X",Accueil!A70,"")</f>
      </c>
      <c r="E50" s="1">
        <f>IF($D50="","",VLOOKUP($D50,Régional!$A$1:$Y$96,16,FALSE))</f>
      </c>
      <c r="F50" s="1">
        <f>IF($D50="","",VLOOKUP($D50,Régional!$A$1:$Y$96,13,FALSE))</f>
      </c>
      <c r="G50" s="17"/>
      <c r="H50" s="17"/>
      <c r="I50" s="17"/>
      <c r="J50" s="17"/>
      <c r="K50" s="17"/>
      <c r="L50" s="17"/>
      <c r="M50" s="17"/>
      <c r="N50" s="17"/>
      <c r="O50" s="2">
        <f t="shared" si="6"/>
        <v>0</v>
      </c>
      <c r="P50" s="3">
        <f t="shared" si="7"/>
        <v>0</v>
      </c>
      <c r="Q50" s="6">
        <f t="shared" si="8"/>
        <v>0</v>
      </c>
      <c r="R50" s="70"/>
      <c r="S50">
        <f t="shared" si="9"/>
      </c>
    </row>
    <row r="51" spans="1:19" ht="12.75">
      <c r="A51" s="1">
        <f>IF($D51="","",VLOOKUP($D51,Accueil!$A$1:$Y$84,5,FALSE))</f>
      </c>
      <c r="B51" s="15">
        <f>IF($D51="","",VLOOKUP($D51,Régional!$A$1:$Y$96,7,FALSE))</f>
      </c>
      <c r="C51" s="15">
        <f t="shared" si="5"/>
      </c>
      <c r="D51" s="91">
        <f>IF(Accueil!G71="X",Accueil!A71,"")</f>
      </c>
      <c r="E51" s="1">
        <f>IF($D51="","",VLOOKUP($D51,Régional!$A$1:$Y$96,16,FALSE))</f>
      </c>
      <c r="F51" s="1">
        <f>IF($D51="","",VLOOKUP($D51,Régional!$A$1:$Y$96,13,FALSE))</f>
      </c>
      <c r="G51" s="17"/>
      <c r="H51" s="17"/>
      <c r="I51" s="17"/>
      <c r="J51" s="17"/>
      <c r="K51" s="17"/>
      <c r="L51" s="17"/>
      <c r="M51" s="17"/>
      <c r="N51" s="17"/>
      <c r="O51" s="2">
        <f t="shared" si="6"/>
        <v>0</v>
      </c>
      <c r="P51" s="3">
        <f t="shared" si="7"/>
        <v>0</v>
      </c>
      <c r="Q51" s="6">
        <f t="shared" si="8"/>
        <v>0</v>
      </c>
      <c r="R51" s="70"/>
      <c r="S51">
        <f t="shared" si="9"/>
      </c>
    </row>
    <row r="52" spans="1:19" ht="12.75">
      <c r="A52" s="1">
        <f>IF($D52="","",VLOOKUP($D52,Accueil!$A$1:$Y$84,5,FALSE))</f>
      </c>
      <c r="B52" s="15">
        <f>IF($D52="","",VLOOKUP($D52,Régional!$A$1:$Y$96,7,FALSE))</f>
      </c>
      <c r="C52" s="15">
        <f t="shared" si="5"/>
      </c>
      <c r="D52" s="91">
        <f>IF(Accueil!G72="X",Accueil!A72,"")</f>
      </c>
      <c r="E52" s="1">
        <f>IF($D52="","",VLOOKUP($D52,Régional!$A$1:$Y$96,16,FALSE))</f>
      </c>
      <c r="F52" s="1">
        <f>IF($D52="","",VLOOKUP($D52,Régional!$A$1:$Y$96,13,FALSE))</f>
      </c>
      <c r="G52" s="17"/>
      <c r="H52" s="17"/>
      <c r="I52" s="17"/>
      <c r="J52" s="17"/>
      <c r="K52" s="17"/>
      <c r="L52" s="17"/>
      <c r="M52" s="17"/>
      <c r="N52" s="17"/>
      <c r="O52" s="2">
        <f t="shared" si="6"/>
        <v>0</v>
      </c>
      <c r="P52" s="3">
        <f t="shared" si="7"/>
        <v>0</v>
      </c>
      <c r="Q52" s="6">
        <f t="shared" si="8"/>
        <v>0</v>
      </c>
      <c r="R52" s="70"/>
      <c r="S52">
        <f t="shared" si="9"/>
      </c>
    </row>
    <row r="53" spans="1:19" ht="12.75">
      <c r="A53" s="1">
        <f>IF($D53="","",VLOOKUP($D53,Accueil!$A$1:$Y$84,5,FALSE))</f>
      </c>
      <c r="B53" s="15">
        <f>IF($D53="","",VLOOKUP($D53,Régional!$A$1:$Y$96,7,FALSE))</f>
      </c>
      <c r="C53" s="15">
        <f t="shared" si="5"/>
      </c>
      <c r="D53" s="91">
        <f>IF(Accueil!G73="X",Accueil!A73,"")</f>
      </c>
      <c r="E53" s="1">
        <f>IF($D53="","",VLOOKUP($D53,Régional!$A$1:$Y$96,16,FALSE))</f>
      </c>
      <c r="F53" s="1">
        <f>IF($D53="","",VLOOKUP($D53,Régional!$A$1:$Y$96,13,FALSE))</f>
      </c>
      <c r="G53" s="17"/>
      <c r="H53" s="17"/>
      <c r="I53" s="17"/>
      <c r="J53" s="17"/>
      <c r="K53" s="17"/>
      <c r="L53" s="17"/>
      <c r="M53" s="17"/>
      <c r="N53" s="17"/>
      <c r="O53" s="2">
        <f t="shared" si="6"/>
        <v>0</v>
      </c>
      <c r="P53" s="3">
        <f t="shared" si="7"/>
        <v>0</v>
      </c>
      <c r="Q53" s="6">
        <f t="shared" si="8"/>
        <v>0</v>
      </c>
      <c r="R53" s="70"/>
      <c r="S53">
        <f t="shared" si="9"/>
      </c>
    </row>
    <row r="54" spans="1:19" ht="12.75">
      <c r="A54" s="1">
        <f>IF($D54="","",VLOOKUP($D54,Accueil!$A$1:$Y$84,5,FALSE))</f>
      </c>
      <c r="B54" s="15">
        <f>IF($D54="","",VLOOKUP($D54,Régional!$A$1:$Y$96,7,FALSE))</f>
      </c>
      <c r="C54" s="15">
        <f t="shared" si="5"/>
      </c>
      <c r="D54" s="91">
        <f>IF(Accueil!G74="X",Accueil!A74,"")</f>
      </c>
      <c r="E54" s="1">
        <f>IF($D54="","",VLOOKUP($D54,Régional!$A$1:$Y$96,16,FALSE))</f>
      </c>
      <c r="F54" s="1">
        <f>IF($D54="","",VLOOKUP($D54,Régional!$A$1:$Y$96,13,FALSE))</f>
      </c>
      <c r="G54" s="17"/>
      <c r="H54" s="17"/>
      <c r="I54" s="17"/>
      <c r="J54" s="17"/>
      <c r="K54" s="17"/>
      <c r="L54" s="17"/>
      <c r="M54" s="17"/>
      <c r="N54" s="17"/>
      <c r="O54" s="2">
        <f t="shared" si="6"/>
        <v>0</v>
      </c>
      <c r="P54" s="3">
        <f t="shared" si="7"/>
        <v>0</v>
      </c>
      <c r="Q54" s="6">
        <f t="shared" si="8"/>
        <v>0</v>
      </c>
      <c r="R54" s="70"/>
      <c r="S54">
        <f t="shared" si="9"/>
      </c>
    </row>
    <row r="55" spans="1:19" ht="12.75">
      <c r="A55" s="1">
        <f>IF($D55="","",VLOOKUP($D55,Accueil!$A$1:$Y$84,5,FALSE))</f>
      </c>
      <c r="B55" s="15">
        <f>IF($D55="","",VLOOKUP($D55,Régional!$A$1:$Y$96,7,FALSE))</f>
      </c>
      <c r="C55" s="15">
        <f t="shared" si="5"/>
      </c>
      <c r="D55" s="91">
        <f>IF(Accueil!G75="X",Accueil!A75,"")</f>
      </c>
      <c r="E55" s="1">
        <f>IF($D55="","",VLOOKUP($D55,Régional!$A$1:$Y$96,16,FALSE))</f>
      </c>
      <c r="F55" s="1">
        <f>IF($D55="","",VLOOKUP($D55,Régional!$A$1:$Y$96,13,FALSE))</f>
      </c>
      <c r="G55" s="17"/>
      <c r="H55" s="17"/>
      <c r="I55" s="17"/>
      <c r="J55" s="17"/>
      <c r="K55" s="17"/>
      <c r="L55" s="17"/>
      <c r="M55" s="17"/>
      <c r="N55" s="17"/>
      <c r="O55" s="2">
        <f t="shared" si="6"/>
        <v>0</v>
      </c>
      <c r="P55" s="3">
        <f t="shared" si="7"/>
        <v>0</v>
      </c>
      <c r="Q55" s="6">
        <f t="shared" si="8"/>
        <v>0</v>
      </c>
      <c r="R55" s="70"/>
      <c r="S55">
        <f t="shared" si="9"/>
      </c>
    </row>
    <row r="56" spans="1:19" ht="12.75">
      <c r="A56" s="1">
        <f>IF($D56="","",VLOOKUP($D56,Accueil!$A$1:$Y$84,5,FALSE))</f>
      </c>
      <c r="B56" s="15">
        <f>IF($D56="","",VLOOKUP($D56,Régional!$A$1:$Y$96,7,FALSE))</f>
      </c>
      <c r="C56" s="15">
        <f t="shared" si="5"/>
      </c>
      <c r="D56" s="91">
        <f>IF(Accueil!G76="X",Accueil!A76,"")</f>
      </c>
      <c r="E56" s="1">
        <f>IF($D56="","",VLOOKUP($D56,Régional!$A$1:$Y$96,16,FALSE))</f>
      </c>
      <c r="F56" s="1">
        <f>IF($D56="","",VLOOKUP($D56,Régional!$A$1:$Y$96,13,FALSE))</f>
      </c>
      <c r="G56" s="17"/>
      <c r="H56" s="17"/>
      <c r="I56" s="17"/>
      <c r="J56" s="17"/>
      <c r="K56" s="17"/>
      <c r="L56" s="17"/>
      <c r="M56" s="17"/>
      <c r="N56" s="17"/>
      <c r="O56" s="2">
        <f t="shared" si="6"/>
        <v>0</v>
      </c>
      <c r="P56" s="3">
        <f t="shared" si="7"/>
        <v>0</v>
      </c>
      <c r="Q56" s="6">
        <f t="shared" si="8"/>
        <v>0</v>
      </c>
      <c r="R56" s="70"/>
      <c r="S56">
        <f t="shared" si="9"/>
      </c>
    </row>
    <row r="57" spans="1:19" ht="12.75">
      <c r="A57" s="1">
        <f>IF($D57="","",VLOOKUP($D57,Accueil!$A$1:$Y$84,5,FALSE))</f>
      </c>
      <c r="B57" s="15">
        <f>IF($D57="","",VLOOKUP($D57,Régional!$A$1:$Y$96,7,FALSE))</f>
      </c>
      <c r="C57" s="15">
        <f t="shared" si="5"/>
      </c>
      <c r="D57" s="91">
        <f>IF(Accueil!G77="X",Accueil!A77,"")</f>
      </c>
      <c r="E57" s="1">
        <f>IF($D57="","",VLOOKUP($D57,Régional!$A$1:$Y$96,16,FALSE))</f>
      </c>
      <c r="F57" s="1">
        <f>IF($D57="","",VLOOKUP($D57,Régional!$A$1:$Y$96,13,FALSE))</f>
      </c>
      <c r="G57" s="17"/>
      <c r="H57" s="17"/>
      <c r="I57" s="17"/>
      <c r="J57" s="17"/>
      <c r="K57" s="17"/>
      <c r="L57" s="17"/>
      <c r="M57" s="17"/>
      <c r="N57" s="17"/>
      <c r="O57" s="2">
        <f t="shared" si="6"/>
        <v>0</v>
      </c>
      <c r="P57" s="3">
        <f t="shared" si="7"/>
        <v>0</v>
      </c>
      <c r="Q57" s="6">
        <f t="shared" si="8"/>
        <v>0</v>
      </c>
      <c r="R57" s="70"/>
      <c r="S57">
        <f t="shared" si="9"/>
      </c>
    </row>
    <row r="58" spans="1:19" ht="12.75">
      <c r="A58" s="1">
        <f>IF($D58="","",VLOOKUP($D58,Accueil!$A$1:$Y$84,5,FALSE))</f>
      </c>
      <c r="B58" s="15">
        <f>IF($D58="","",VLOOKUP($D58,Régional!$A$1:$Y$96,7,FALSE))</f>
      </c>
      <c r="C58" s="15">
        <f t="shared" si="5"/>
      </c>
      <c r="D58" s="91">
        <f>IF(Accueil!G78="X",Accueil!A78,"")</f>
      </c>
      <c r="E58" s="1">
        <f>IF($D58="","",VLOOKUP($D58,Régional!$A$1:$Y$96,16,FALSE))</f>
      </c>
      <c r="F58" s="1">
        <f>IF($D58="","",VLOOKUP($D58,Régional!$A$1:$Y$96,13,FALSE))</f>
      </c>
      <c r="G58" s="17"/>
      <c r="H58" s="17"/>
      <c r="I58" s="17"/>
      <c r="J58" s="17"/>
      <c r="K58" s="17"/>
      <c r="L58" s="17"/>
      <c r="M58" s="17"/>
      <c r="N58" s="17"/>
      <c r="O58" s="2">
        <f t="shared" si="6"/>
        <v>0</v>
      </c>
      <c r="P58" s="3">
        <f t="shared" si="7"/>
        <v>0</v>
      </c>
      <c r="Q58" s="6">
        <f t="shared" si="8"/>
        <v>0</v>
      </c>
      <c r="R58" s="70"/>
      <c r="S58">
        <f t="shared" si="9"/>
      </c>
    </row>
    <row r="59" spans="1:19" ht="12.75">
      <c r="A59" s="1">
        <f>IF($D59="","",VLOOKUP($D59,Accueil!$A$1:$Y$84,5,FALSE))</f>
      </c>
      <c r="B59" s="15">
        <f>IF($D59="","",VLOOKUP($D59,Régional!$A$1:$Y$96,7,FALSE))</f>
      </c>
      <c r="C59" s="15">
        <f t="shared" si="5"/>
      </c>
      <c r="D59" s="91">
        <f>IF(Accueil!G79="X",Accueil!A79,"")</f>
      </c>
      <c r="E59" s="1">
        <f>IF($D59="","",VLOOKUP($D59,Régional!$A$1:$Y$96,16,FALSE))</f>
      </c>
      <c r="F59" s="1">
        <f>IF($D59="","",VLOOKUP($D59,Régional!$A$1:$Y$96,13,FALSE))</f>
      </c>
      <c r="G59" s="17"/>
      <c r="H59" s="17"/>
      <c r="I59" s="17"/>
      <c r="J59" s="17"/>
      <c r="K59" s="17"/>
      <c r="L59" s="17"/>
      <c r="M59" s="17"/>
      <c r="N59" s="17"/>
      <c r="O59" s="2">
        <f t="shared" si="6"/>
        <v>0</v>
      </c>
      <c r="P59" s="3">
        <f t="shared" si="7"/>
        <v>0</v>
      </c>
      <c r="Q59" s="6">
        <f t="shared" si="8"/>
        <v>0</v>
      </c>
      <c r="R59" s="70"/>
      <c r="S59">
        <f t="shared" si="9"/>
      </c>
    </row>
    <row r="60" spans="1:19" ht="12.75">
      <c r="A60" s="1">
        <f>IF($D60="","",VLOOKUP($D60,Accueil!$A$1:$Y$84,5,FALSE))</f>
      </c>
      <c r="B60" s="15">
        <f>IF($D60="","",VLOOKUP($D60,Régional!$A$1:$Y$96,7,FALSE))</f>
      </c>
      <c r="C60" s="15">
        <f t="shared" si="5"/>
      </c>
      <c r="D60" s="91">
        <f>IF(Accueil!G80="X",Accueil!A80,"")</f>
      </c>
      <c r="E60" s="1">
        <f>IF($D60="","",VLOOKUP($D60,Régional!$A$1:$Y$96,16,FALSE))</f>
      </c>
      <c r="F60" s="1">
        <f>IF($D60="","",VLOOKUP($D60,Régional!$A$1:$Y$96,13,FALSE))</f>
      </c>
      <c r="G60" s="17"/>
      <c r="H60" s="17"/>
      <c r="I60" s="17"/>
      <c r="J60" s="17"/>
      <c r="K60" s="17"/>
      <c r="L60" s="17"/>
      <c r="M60" s="17"/>
      <c r="N60" s="17"/>
      <c r="O60" s="2">
        <f t="shared" si="6"/>
        <v>0</v>
      </c>
      <c r="P60" s="3">
        <f t="shared" si="7"/>
        <v>0</v>
      </c>
      <c r="Q60" s="6">
        <f t="shared" si="8"/>
        <v>0</v>
      </c>
      <c r="R60" s="70"/>
      <c r="S60">
        <f t="shared" si="9"/>
      </c>
    </row>
    <row r="61" spans="1:19" ht="12.75">
      <c r="A61" s="1">
        <f>IF($D84="","",VLOOKUP($D84,Accueil!$A$1:$Y$84,5,FALSE))</f>
      </c>
      <c r="B61" s="15">
        <f>IF($D61="","",VLOOKUP($D61,Régional!$A$1:$Y$96,7,FALSE))</f>
      </c>
      <c r="C61" s="15">
        <f t="shared" si="5"/>
      </c>
      <c r="D61" s="91">
        <f>IF(Accueil!G81="X",Accueil!A81,"")</f>
      </c>
      <c r="E61" s="1">
        <f>IF($D61="","",VLOOKUP($D61,Régional!$A$1:$Y$96,16,FALSE))</f>
      </c>
      <c r="F61" s="1">
        <f>IF($D61="","",VLOOKUP($D61,Régional!$A$1:$Y$96,13,FALSE))</f>
      </c>
      <c r="G61" s="17"/>
      <c r="H61" s="17"/>
      <c r="I61" s="17"/>
      <c r="J61" s="17"/>
      <c r="K61" s="17"/>
      <c r="L61" s="17"/>
      <c r="M61" s="17"/>
      <c r="N61" s="17"/>
      <c r="O61" s="2">
        <f t="shared" si="6"/>
        <v>0</v>
      </c>
      <c r="P61" s="3">
        <f t="shared" si="7"/>
        <v>0</v>
      </c>
      <c r="Q61" s="6">
        <f t="shared" si="8"/>
        <v>0</v>
      </c>
      <c r="R61" s="70"/>
      <c r="S61">
        <f t="shared" si="9"/>
      </c>
    </row>
    <row r="62" spans="1:19" ht="12.75">
      <c r="A62" s="1">
        <f>IF($D62="","",VLOOKUP($D62,Accueil!$A$1:$Y$84,5,FALSE))</f>
      </c>
      <c r="B62" s="15">
        <f>IF($D62="","",VLOOKUP($D62,Régional!$A$1:$Y$96,7,FALSE))</f>
      </c>
      <c r="C62" s="15">
        <f t="shared" si="5"/>
      </c>
      <c r="D62" s="91">
        <f>IF(Accueil!G82="X",Accueil!A82,"")</f>
      </c>
      <c r="E62" s="1">
        <f>IF($D62="","",VLOOKUP($D62,Régional!$A$1:$Y$96,16,FALSE))</f>
      </c>
      <c r="F62" s="1">
        <f>IF($D62="","",VLOOKUP($D62,Régional!$A$1:$Y$96,13,FALSE))</f>
      </c>
      <c r="G62" s="17"/>
      <c r="H62" s="17"/>
      <c r="I62" s="17"/>
      <c r="J62" s="17"/>
      <c r="K62" s="17"/>
      <c r="L62" s="17"/>
      <c r="M62" s="17"/>
      <c r="N62" s="17"/>
      <c r="O62" s="2">
        <f t="shared" si="6"/>
        <v>0</v>
      </c>
      <c r="P62" s="3">
        <f t="shared" si="7"/>
        <v>0</v>
      </c>
      <c r="Q62" s="6">
        <f t="shared" si="8"/>
        <v>0</v>
      </c>
      <c r="R62" s="70"/>
      <c r="S62">
        <f t="shared" si="9"/>
      </c>
    </row>
    <row r="63" spans="1:19" ht="12.75">
      <c r="A63" s="1">
        <f>IF($D63="","",VLOOKUP($D63,Accueil!$A$1:$Y$84,5,FALSE))</f>
      </c>
      <c r="B63" s="15">
        <f>IF($D63="","",VLOOKUP($D63,Régional!$A$1:$Y$96,7,FALSE))</f>
      </c>
      <c r="C63" s="15">
        <f t="shared" si="5"/>
      </c>
      <c r="D63" s="91">
        <f>IF(Accueil!G83="X",Accueil!A83,"")</f>
      </c>
      <c r="E63" s="1">
        <f>IF($D63="","",VLOOKUP($D63,Régional!$A$1:$Y$96,16,FALSE))</f>
      </c>
      <c r="F63" s="1">
        <f>IF($D63="","",VLOOKUP($D63,Régional!$A$1:$Y$96,13,FALSE))</f>
      </c>
      <c r="G63" s="17"/>
      <c r="H63" s="17"/>
      <c r="I63" s="17"/>
      <c r="J63" s="17"/>
      <c r="K63" s="17"/>
      <c r="L63" s="17"/>
      <c r="M63" s="17"/>
      <c r="N63" s="17"/>
      <c r="O63" s="2">
        <f t="shared" si="6"/>
        <v>0</v>
      </c>
      <c r="P63" s="3">
        <f t="shared" si="7"/>
        <v>0</v>
      </c>
      <c r="Q63" s="6">
        <f t="shared" si="8"/>
        <v>0</v>
      </c>
      <c r="R63" s="70"/>
      <c r="S63">
        <f t="shared" si="9"/>
      </c>
    </row>
    <row r="64" spans="1:19" ht="12.75">
      <c r="A64" s="1">
        <f>IF($D64="","",VLOOKUP($D64,Accueil!$A$1:$Y$84,5,FALSE))</f>
      </c>
      <c r="B64" s="15">
        <f>IF($D64="","",VLOOKUP($D64,Régional!$A$1:$Y$96,7,FALSE))</f>
      </c>
      <c r="C64" s="15">
        <f t="shared" si="5"/>
      </c>
      <c r="D64" s="91">
        <f>IF(Accueil!G84="X",Accueil!A84,"")</f>
      </c>
      <c r="E64" s="1">
        <f>IF($D64="","",VLOOKUP($D64,Régional!$A$1:$Y$96,16,FALSE))</f>
      </c>
      <c r="F64" s="1">
        <f>IF($D64="","",VLOOKUP($D64,Régional!$A$1:$Y$96,13,FALSE))</f>
      </c>
      <c r="G64" s="17"/>
      <c r="H64" s="17"/>
      <c r="I64" s="17"/>
      <c r="J64" s="17"/>
      <c r="K64" s="17"/>
      <c r="L64" s="17"/>
      <c r="M64" s="17"/>
      <c r="N64" s="17"/>
      <c r="O64" s="2">
        <f t="shared" si="6"/>
        <v>0</v>
      </c>
      <c r="P64" s="3">
        <f t="shared" si="7"/>
        <v>0</v>
      </c>
      <c r="Q64" s="6">
        <f t="shared" si="8"/>
        <v>0</v>
      </c>
      <c r="R64" s="70"/>
      <c r="S64">
        <f t="shared" si="9"/>
      </c>
    </row>
    <row r="65" spans="1:19" ht="12.75">
      <c r="A65" s="1">
        <f>IF($D65="","",VLOOKUP($D65,Accueil!$A$1:$Y$84,5,FALSE))</f>
      </c>
      <c r="B65" s="15">
        <f>IF($D65="","",VLOOKUP($D65,Régional!$A$1:$Y$96,7,FALSE))</f>
      </c>
      <c r="C65" s="15">
        <f t="shared" si="5"/>
      </c>
      <c r="D65" s="91">
        <f>IF(Accueil!G85="X",Accueil!A85,"")</f>
      </c>
      <c r="E65" s="1">
        <f>IF($D65="","",VLOOKUP($D65,Régional!$A$1:$Y$96,16,FALSE))</f>
      </c>
      <c r="F65" s="1">
        <f>IF($D65="","",VLOOKUP($D65,Régional!$A$1:$Y$96,13,FALSE))</f>
      </c>
      <c r="G65" s="17"/>
      <c r="H65" s="17"/>
      <c r="I65" s="17"/>
      <c r="J65" s="17"/>
      <c r="K65" s="17"/>
      <c r="L65" s="17"/>
      <c r="M65" s="17"/>
      <c r="N65" s="17"/>
      <c r="O65" s="2">
        <f t="shared" si="6"/>
        <v>0</v>
      </c>
      <c r="P65" s="3">
        <f t="shared" si="7"/>
        <v>0</v>
      </c>
      <c r="Q65" s="6">
        <f t="shared" si="8"/>
        <v>0</v>
      </c>
      <c r="R65" s="70"/>
      <c r="S65">
        <f t="shared" si="9"/>
      </c>
    </row>
    <row r="66" spans="1:19" ht="12.75">
      <c r="A66" s="1">
        <f>IF($D66="","",VLOOKUP($D66,Accueil!$A$1:$Y$84,5,FALSE))</f>
      </c>
      <c r="B66" s="15">
        <f>IF($D66="","",VLOOKUP($D66,Régional!$A$1:$Y$96,7,FALSE))</f>
      </c>
      <c r="C66" s="15">
        <f t="shared" si="5"/>
      </c>
      <c r="D66" s="91">
        <f>IF(Accueil!G86="X",Accueil!A86,"")</f>
      </c>
      <c r="E66" s="1">
        <f>IF($D66="","",VLOOKUP($D66,Régional!$A$1:$Y$96,16,FALSE))</f>
      </c>
      <c r="F66" s="1">
        <f>IF($D66="","",VLOOKUP($D66,Régional!$A$1:$Y$96,13,FALSE))</f>
      </c>
      <c r="G66" s="17"/>
      <c r="H66" s="17"/>
      <c r="I66" s="17"/>
      <c r="J66" s="17"/>
      <c r="K66" s="17"/>
      <c r="L66" s="17"/>
      <c r="M66" s="17"/>
      <c r="N66" s="17"/>
      <c r="O66" s="2">
        <f t="shared" si="6"/>
        <v>0</v>
      </c>
      <c r="P66" s="3">
        <f t="shared" si="7"/>
        <v>0</v>
      </c>
      <c r="Q66" s="6">
        <f t="shared" si="8"/>
        <v>0</v>
      </c>
      <c r="R66" s="70"/>
      <c r="S66">
        <f t="shared" si="9"/>
      </c>
    </row>
    <row r="67" spans="1:19" ht="12.75">
      <c r="A67" s="1">
        <f>IF($D67="","",VLOOKUP($D67,Accueil!$A$1:$Y$84,5,FALSE))</f>
      </c>
      <c r="B67" s="15">
        <f>IF($D67="","",VLOOKUP($D67,Régional!$A$1:$Y$96,7,FALSE))</f>
      </c>
      <c r="C67" s="15">
        <f t="shared" si="5"/>
      </c>
      <c r="D67" s="91">
        <f>IF(Accueil!G87="X",Accueil!A87,"")</f>
      </c>
      <c r="E67" s="1">
        <f>IF($D67="","",VLOOKUP($D67,Régional!$A$1:$Y$96,16,FALSE))</f>
      </c>
      <c r="F67" s="1">
        <f>IF($D67="","",VLOOKUP($D67,Régional!$A$1:$Y$96,13,FALSE))</f>
      </c>
      <c r="G67" s="17"/>
      <c r="H67" s="17"/>
      <c r="I67" s="17"/>
      <c r="J67" s="17"/>
      <c r="K67" s="17"/>
      <c r="L67" s="17"/>
      <c r="M67" s="17"/>
      <c r="N67" s="17"/>
      <c r="O67" s="2">
        <f t="shared" si="6"/>
        <v>0</v>
      </c>
      <c r="P67" s="3">
        <f t="shared" si="7"/>
        <v>0</v>
      </c>
      <c r="Q67" s="6">
        <f t="shared" si="8"/>
        <v>0</v>
      </c>
      <c r="R67" s="70"/>
      <c r="S67">
        <f t="shared" si="9"/>
      </c>
    </row>
    <row r="68" spans="1:19" ht="12.75">
      <c r="A68" s="1">
        <f>IF($D68="","",VLOOKUP($D68,Accueil!$A$1:$Y$84,5,FALSE))</f>
      </c>
      <c r="B68" s="15">
        <f>IF($D68="","",VLOOKUP($D68,Régional!$A$1:$Y$96,7,FALSE))</f>
      </c>
      <c r="C68" s="15">
        <f t="shared" si="5"/>
      </c>
      <c r="D68" s="91">
        <f>IF(Accueil!G88="X",Accueil!A88,"")</f>
      </c>
      <c r="E68" s="1">
        <f>IF($D68="","",VLOOKUP($D68,Régional!$A$1:$Y$96,16,FALSE))</f>
      </c>
      <c r="F68" s="1">
        <f>IF($D68="","",VLOOKUP($D68,Régional!$A$1:$Y$96,13,FALSE))</f>
      </c>
      <c r="G68" s="17"/>
      <c r="H68" s="17"/>
      <c r="I68" s="17"/>
      <c r="J68" s="17"/>
      <c r="K68" s="17"/>
      <c r="L68" s="17"/>
      <c r="M68" s="17"/>
      <c r="N68" s="17"/>
      <c r="O68" s="2">
        <f t="shared" si="6"/>
        <v>0</v>
      </c>
      <c r="P68" s="3">
        <f t="shared" si="7"/>
        <v>0</v>
      </c>
      <c r="Q68" s="6">
        <f t="shared" si="8"/>
        <v>0</v>
      </c>
      <c r="R68" s="70"/>
      <c r="S68">
        <f t="shared" si="9"/>
      </c>
    </row>
    <row r="69" spans="1:19" ht="12.75">
      <c r="A69" s="1">
        <f>IF($D69="","",VLOOKUP($D69,Accueil!$A$1:$Y$84,5,FALSE))</f>
      </c>
      <c r="B69" s="15">
        <f>IF($D69="","",VLOOKUP($D69,Régional!$A$1:$Y$96,7,FALSE))</f>
      </c>
      <c r="C69" s="15">
        <f aca="true" t="shared" si="10" ref="C69:C100">CONCATENATE(A69,B69)</f>
      </c>
      <c r="D69" s="91">
        <f>IF(Accueil!G89="X",Accueil!A89,"")</f>
      </c>
      <c r="E69" s="1">
        <f>IF($D69="","",VLOOKUP($D69,Régional!$A$1:$Y$96,16,FALSE))</f>
      </c>
      <c r="F69" s="1">
        <f>IF($D69="","",VLOOKUP($D69,Régional!$A$1:$Y$96,13,FALSE))</f>
      </c>
      <c r="G69" s="17"/>
      <c r="H69" s="17"/>
      <c r="I69" s="17"/>
      <c r="J69" s="17"/>
      <c r="K69" s="17"/>
      <c r="L69" s="17"/>
      <c r="M69" s="17"/>
      <c r="N69" s="17"/>
      <c r="O69" s="2">
        <f aca="true" t="shared" si="11" ref="O69:O100">COUNTA(G69:N69)</f>
        <v>0</v>
      </c>
      <c r="P69" s="3">
        <f aca="true" t="shared" si="12" ref="P69:P104">SUM(G69:N69)</f>
        <v>0</v>
      </c>
      <c r="Q69" s="6">
        <f aca="true" t="shared" si="13" ref="Q69:Q100">IF(O69=0,0,P69/O69)</f>
        <v>0</v>
      </c>
      <c r="R69" s="70"/>
      <c r="S69">
        <f aca="true" t="shared" si="14" ref="S69:S104">IF(D69="","","X")</f>
      </c>
    </row>
    <row r="70" spans="1:19" ht="12.75">
      <c r="A70" s="1">
        <f>IF($D70="","",VLOOKUP($D70,Accueil!$A$1:$Y$84,5,FALSE))</f>
      </c>
      <c r="B70" s="15">
        <f>IF($D70="","",VLOOKUP($D70,Régional!$A$1:$Y$96,7,FALSE))</f>
      </c>
      <c r="C70" s="15">
        <f t="shared" si="10"/>
      </c>
      <c r="D70" s="91">
        <f>IF(Accueil!G90="X",Accueil!A90,"")</f>
      </c>
      <c r="E70" s="1">
        <f>IF($D70="","",VLOOKUP($D70,Régional!$A$1:$Y$96,16,FALSE))</f>
      </c>
      <c r="F70" s="1">
        <f>IF($D70="","",VLOOKUP($D70,Régional!$A$1:$Y$96,13,FALSE))</f>
      </c>
      <c r="G70" s="17"/>
      <c r="H70" s="17"/>
      <c r="I70" s="17"/>
      <c r="J70" s="17"/>
      <c r="K70" s="17"/>
      <c r="L70" s="17"/>
      <c r="M70" s="17"/>
      <c r="N70" s="17"/>
      <c r="O70" s="2">
        <f t="shared" si="11"/>
        <v>0</v>
      </c>
      <c r="P70" s="3">
        <f t="shared" si="12"/>
        <v>0</v>
      </c>
      <c r="Q70" s="6">
        <f t="shared" si="13"/>
        <v>0</v>
      </c>
      <c r="R70" s="70"/>
      <c r="S70">
        <f t="shared" si="14"/>
      </c>
    </row>
    <row r="71" spans="1:19" ht="12.75">
      <c r="A71" s="1">
        <f>IF($D71="","",VLOOKUP($D71,Accueil!$A$1:$Y$84,5,FALSE))</f>
      </c>
      <c r="B71" s="15">
        <f>IF($D71="","",VLOOKUP($D71,Régional!$A$1:$Y$96,7,FALSE))</f>
      </c>
      <c r="C71" s="15">
        <f t="shared" si="10"/>
      </c>
      <c r="D71" s="91">
        <f>IF(Accueil!G91="X",Accueil!A91,"")</f>
      </c>
      <c r="E71" s="1">
        <f>IF($D71="","",VLOOKUP($D71,Régional!$A$1:$Y$96,16,FALSE))</f>
      </c>
      <c r="F71" s="1">
        <f>IF($D71="","",VLOOKUP($D71,Régional!$A$1:$Y$96,13,FALSE))</f>
      </c>
      <c r="G71" s="17"/>
      <c r="H71" s="17"/>
      <c r="I71" s="17"/>
      <c r="J71" s="17"/>
      <c r="K71" s="17"/>
      <c r="L71" s="17"/>
      <c r="M71" s="17"/>
      <c r="N71" s="17"/>
      <c r="O71" s="2">
        <f t="shared" si="11"/>
        <v>0</v>
      </c>
      <c r="P71" s="3">
        <f t="shared" si="12"/>
        <v>0</v>
      </c>
      <c r="Q71" s="6">
        <f t="shared" si="13"/>
        <v>0</v>
      </c>
      <c r="R71" s="70"/>
      <c r="S71">
        <f t="shared" si="14"/>
      </c>
    </row>
    <row r="72" spans="1:19" ht="12.75">
      <c r="A72" s="1">
        <f>IF($D72="","",VLOOKUP($D72,Accueil!$A$1:$Y$84,5,FALSE))</f>
      </c>
      <c r="B72" s="15">
        <f>IF($D72="","",VLOOKUP($D72,Régional!$A$1:$Y$96,7,FALSE))</f>
      </c>
      <c r="C72" s="15">
        <f t="shared" si="10"/>
      </c>
      <c r="D72" s="91">
        <f>IF(Accueil!G92="X",Accueil!A92,"")</f>
      </c>
      <c r="E72" s="1">
        <f>IF($D72="","",VLOOKUP($D72,Régional!$A$1:$Y$96,16,FALSE))</f>
      </c>
      <c r="F72" s="1">
        <f>IF($D72="","",VLOOKUP($D72,Régional!$A$1:$Y$96,13,FALSE))</f>
      </c>
      <c r="G72" s="17"/>
      <c r="H72" s="17"/>
      <c r="I72" s="17"/>
      <c r="J72" s="17"/>
      <c r="K72" s="17"/>
      <c r="L72" s="17"/>
      <c r="M72" s="17"/>
      <c r="N72" s="17"/>
      <c r="O72" s="2">
        <f t="shared" si="11"/>
        <v>0</v>
      </c>
      <c r="P72" s="3">
        <f t="shared" si="12"/>
        <v>0</v>
      </c>
      <c r="Q72" s="6">
        <f t="shared" si="13"/>
        <v>0</v>
      </c>
      <c r="R72" s="70"/>
      <c r="S72">
        <f t="shared" si="14"/>
      </c>
    </row>
    <row r="73" spans="1:19" ht="12.75">
      <c r="A73" s="1">
        <f>IF($D73="","",VLOOKUP($D73,Accueil!$A$1:$Y$84,5,FALSE))</f>
      </c>
      <c r="B73" s="15">
        <f>IF($D73="","",VLOOKUP($D73,Régional!$A$1:$Y$96,7,FALSE))</f>
      </c>
      <c r="C73" s="15">
        <f t="shared" si="10"/>
      </c>
      <c r="D73" s="91">
        <f>IF(Accueil!G93="X",Accueil!A93,"")</f>
      </c>
      <c r="E73" s="1">
        <f>IF($D73="","",VLOOKUP($D73,Régional!$A$1:$Y$96,16,FALSE))</f>
      </c>
      <c r="F73" s="1">
        <f>IF($D73="","",VLOOKUP($D73,Régional!$A$1:$Y$96,13,FALSE))</f>
      </c>
      <c r="G73" s="17"/>
      <c r="H73" s="17"/>
      <c r="I73" s="17"/>
      <c r="J73" s="17"/>
      <c r="K73" s="17"/>
      <c r="L73" s="17"/>
      <c r="M73" s="17"/>
      <c r="N73" s="17"/>
      <c r="O73" s="2">
        <f t="shared" si="11"/>
        <v>0</v>
      </c>
      <c r="P73" s="3">
        <f t="shared" si="12"/>
        <v>0</v>
      </c>
      <c r="Q73" s="6">
        <f t="shared" si="13"/>
        <v>0</v>
      </c>
      <c r="R73" s="70"/>
      <c r="S73">
        <f t="shared" si="14"/>
      </c>
    </row>
    <row r="74" spans="1:19" ht="12.75">
      <c r="A74" s="1">
        <f>IF($D74="","",VLOOKUP($D74,Accueil!$A$1:$Y$84,5,FALSE))</f>
      </c>
      <c r="B74" s="15">
        <f>IF($D74="","",VLOOKUP($D74,Régional!$A$1:$Y$96,7,FALSE))</f>
      </c>
      <c r="C74" s="15">
        <f t="shared" si="10"/>
      </c>
      <c r="D74" s="91">
        <f>IF(Accueil!G94="X",Accueil!A94,"")</f>
      </c>
      <c r="E74" s="1">
        <f>IF($D74="","",VLOOKUP($D74,Régional!$A$1:$Y$96,16,FALSE))</f>
      </c>
      <c r="F74" s="1">
        <f>IF($D74="","",VLOOKUP($D74,Régional!$A$1:$Y$96,13,FALSE))</f>
      </c>
      <c r="G74" s="17"/>
      <c r="H74" s="17"/>
      <c r="I74" s="17"/>
      <c r="J74" s="17"/>
      <c r="K74" s="17"/>
      <c r="L74" s="17"/>
      <c r="M74" s="17"/>
      <c r="N74" s="17"/>
      <c r="O74" s="2">
        <f t="shared" si="11"/>
        <v>0</v>
      </c>
      <c r="P74" s="3">
        <f t="shared" si="12"/>
        <v>0</v>
      </c>
      <c r="Q74" s="6">
        <f t="shared" si="13"/>
        <v>0</v>
      </c>
      <c r="R74" s="70"/>
      <c r="S74">
        <f t="shared" si="14"/>
      </c>
    </row>
    <row r="75" spans="1:19" ht="12.75">
      <c r="A75" s="1">
        <f>IF($D75="","",VLOOKUP($D75,Accueil!$A$1:$Y$84,5,FALSE))</f>
      </c>
      <c r="B75" s="15">
        <f>IF($D75="","",VLOOKUP($D75,Régional!$A$1:$Y$96,7,FALSE))</f>
      </c>
      <c r="C75" s="15">
        <f t="shared" si="10"/>
      </c>
      <c r="D75" s="91">
        <f>IF(Accueil!G95="X",Accueil!A95,"")</f>
      </c>
      <c r="E75" s="1">
        <f>IF($D75="","",VLOOKUP($D75,Régional!$A$1:$Y$96,16,FALSE))</f>
      </c>
      <c r="F75" s="1">
        <f>IF($D75="","",VLOOKUP($D75,Régional!$A$1:$Y$96,13,FALSE))</f>
      </c>
      <c r="G75" s="17"/>
      <c r="H75" s="17"/>
      <c r="I75" s="17"/>
      <c r="J75" s="17"/>
      <c r="K75" s="17"/>
      <c r="L75" s="17"/>
      <c r="M75" s="17"/>
      <c r="N75" s="17"/>
      <c r="O75" s="2">
        <f t="shared" si="11"/>
        <v>0</v>
      </c>
      <c r="P75" s="3">
        <f t="shared" si="12"/>
        <v>0</v>
      </c>
      <c r="Q75" s="6">
        <f t="shared" si="13"/>
        <v>0</v>
      </c>
      <c r="R75" s="70"/>
      <c r="S75">
        <f t="shared" si="14"/>
      </c>
    </row>
    <row r="76" spans="1:19" ht="12.75">
      <c r="A76" s="1">
        <f>IF($D76="","",VLOOKUP($D76,Accueil!$A$1:$Y$84,5,FALSE))</f>
      </c>
      <c r="B76" s="15">
        <f>IF($D76="","",VLOOKUP($D76,Régional!$A$1:$Y$96,7,FALSE))</f>
      </c>
      <c r="C76" s="15">
        <f t="shared" si="10"/>
      </c>
      <c r="D76" s="91">
        <f>IF(Accueil!G96="X",Accueil!A96,"")</f>
      </c>
      <c r="E76" s="1">
        <f>IF($D76="","",VLOOKUP($D76,Régional!$A$1:$Y$96,16,FALSE))</f>
      </c>
      <c r="F76" s="1">
        <f>IF($D76="","",VLOOKUP($D76,Régional!$A$1:$Y$96,13,FALSE))</f>
      </c>
      <c r="G76" s="17"/>
      <c r="H76" s="17"/>
      <c r="I76" s="17"/>
      <c r="J76" s="17"/>
      <c r="K76" s="17"/>
      <c r="L76" s="17"/>
      <c r="M76" s="17"/>
      <c r="N76" s="17"/>
      <c r="O76" s="2">
        <f t="shared" si="11"/>
        <v>0</v>
      </c>
      <c r="P76" s="3">
        <f t="shared" si="12"/>
        <v>0</v>
      </c>
      <c r="Q76" s="6">
        <f t="shared" si="13"/>
        <v>0</v>
      </c>
      <c r="R76" s="70"/>
      <c r="S76">
        <f t="shared" si="14"/>
      </c>
    </row>
    <row r="77" spans="1:19" ht="12.75">
      <c r="A77" s="1">
        <f>IF($D77="","",VLOOKUP($D77,Accueil!$A$1:$Y$84,5,FALSE))</f>
      </c>
      <c r="B77" s="15">
        <f>IF($D77="","",VLOOKUP($D77,Régional!$A$1:$Y$96,7,FALSE))</f>
      </c>
      <c r="C77" s="15">
        <f t="shared" si="10"/>
      </c>
      <c r="D77" s="91">
        <f>IF(Accueil!G97="X",Accueil!A97,"")</f>
      </c>
      <c r="E77" s="1">
        <f>IF($D77="","",VLOOKUP($D77,Régional!$A$1:$Y$96,16,FALSE))</f>
      </c>
      <c r="F77" s="1">
        <f>IF($D77="","",VLOOKUP($D77,Régional!$A$1:$Y$96,13,FALSE))</f>
      </c>
      <c r="G77" s="17"/>
      <c r="H77" s="17"/>
      <c r="I77" s="17"/>
      <c r="J77" s="17"/>
      <c r="K77" s="17"/>
      <c r="L77" s="17"/>
      <c r="M77" s="17"/>
      <c r="N77" s="17"/>
      <c r="O77" s="2">
        <f t="shared" si="11"/>
        <v>0</v>
      </c>
      <c r="P77" s="3">
        <f t="shared" si="12"/>
        <v>0</v>
      </c>
      <c r="Q77" s="6">
        <f t="shared" si="13"/>
        <v>0</v>
      </c>
      <c r="R77" s="70"/>
      <c r="S77">
        <f t="shared" si="14"/>
      </c>
    </row>
    <row r="78" spans="1:19" ht="12.75">
      <c r="A78" s="1">
        <f>IF($D78="","",VLOOKUP($D78,Accueil!$A$1:$Y$84,5,FALSE))</f>
      </c>
      <c r="B78" s="15">
        <f>IF($D78="","",VLOOKUP($D78,Régional!$A$1:$Y$96,7,FALSE))</f>
      </c>
      <c r="C78" s="15">
        <f t="shared" si="10"/>
      </c>
      <c r="D78" s="91">
        <f>IF(Accueil!G98="X",Accueil!A98,"")</f>
      </c>
      <c r="E78" s="1">
        <f>IF($D78="","",VLOOKUP($D78,Régional!$A$1:$Y$96,16,FALSE))</f>
      </c>
      <c r="F78" s="1">
        <f>IF($D78="","",VLOOKUP($D78,Régional!$A$1:$Y$96,13,FALSE))</f>
      </c>
      <c r="G78" s="17"/>
      <c r="H78" s="17"/>
      <c r="I78" s="17"/>
      <c r="J78" s="17"/>
      <c r="K78" s="17"/>
      <c r="L78" s="17"/>
      <c r="M78" s="17"/>
      <c r="N78" s="17"/>
      <c r="O78" s="2">
        <f t="shared" si="11"/>
        <v>0</v>
      </c>
      <c r="P78" s="3">
        <f t="shared" si="12"/>
        <v>0</v>
      </c>
      <c r="Q78" s="6">
        <f t="shared" si="13"/>
        <v>0</v>
      </c>
      <c r="R78" s="70"/>
      <c r="S78">
        <f t="shared" si="14"/>
      </c>
    </row>
    <row r="79" spans="1:19" ht="12.75">
      <c r="A79" s="1">
        <f>IF($D79="","",VLOOKUP($D79,Accueil!$A$1:$Y$84,5,FALSE))</f>
      </c>
      <c r="B79" s="15">
        <f>IF($D79="","",VLOOKUP($D79,Régional!$A$1:$Y$96,7,FALSE))</f>
      </c>
      <c r="C79" s="15">
        <f t="shared" si="10"/>
      </c>
      <c r="D79" s="91">
        <f>IF(Accueil!G99="X",Accueil!A99,"")</f>
      </c>
      <c r="E79" s="1">
        <f>IF($D79="","",VLOOKUP($D79,Régional!$A$1:$Y$96,16,FALSE))</f>
      </c>
      <c r="F79" s="1">
        <f>IF($D79="","",VLOOKUP($D79,Régional!$A$1:$Y$96,13,FALSE))</f>
      </c>
      <c r="G79" s="17"/>
      <c r="H79" s="17"/>
      <c r="I79" s="17"/>
      <c r="J79" s="17"/>
      <c r="K79" s="17"/>
      <c r="L79" s="17"/>
      <c r="M79" s="17"/>
      <c r="N79" s="17"/>
      <c r="O79" s="2">
        <f t="shared" si="11"/>
        <v>0</v>
      </c>
      <c r="P79" s="3">
        <f t="shared" si="12"/>
        <v>0</v>
      </c>
      <c r="Q79" s="6">
        <f t="shared" si="13"/>
        <v>0</v>
      </c>
      <c r="R79" s="70"/>
      <c r="S79">
        <f t="shared" si="14"/>
      </c>
    </row>
    <row r="80" spans="1:19" ht="12.75">
      <c r="A80" s="1">
        <f>IF($D80="","",VLOOKUP($D80,Accueil!$A$1:$Y$84,5,FALSE))</f>
      </c>
      <c r="B80" s="15">
        <f>IF($D80="","",VLOOKUP($D80,Régional!$A$1:$Y$96,7,FALSE))</f>
      </c>
      <c r="C80" s="15">
        <f t="shared" si="10"/>
      </c>
      <c r="D80" s="91">
        <f>IF(Accueil!G100="X",Accueil!A100,"")</f>
      </c>
      <c r="E80" s="1">
        <f>IF($D80="","",VLOOKUP($D80,Régional!$A$1:$Y$96,16,FALSE))</f>
      </c>
      <c r="F80" s="1">
        <f>IF($D80="","",VLOOKUP($D80,Régional!$A$1:$Y$96,13,FALSE))</f>
      </c>
      <c r="G80" s="17"/>
      <c r="H80" s="17"/>
      <c r="I80" s="17"/>
      <c r="J80" s="17"/>
      <c r="K80" s="17"/>
      <c r="L80" s="17"/>
      <c r="M80" s="17"/>
      <c r="N80" s="17"/>
      <c r="O80" s="2">
        <f t="shared" si="11"/>
        <v>0</v>
      </c>
      <c r="P80" s="3">
        <f t="shared" si="12"/>
        <v>0</v>
      </c>
      <c r="Q80" s="6">
        <f t="shared" si="13"/>
        <v>0</v>
      </c>
      <c r="R80" s="70"/>
      <c r="S80">
        <f t="shared" si="14"/>
      </c>
    </row>
    <row r="81" spans="1:19" ht="12.75">
      <c r="A81" s="1">
        <f>IF($D81="","",VLOOKUP($D81,Accueil!$A$1:$Y$84,5,FALSE))</f>
      </c>
      <c r="B81" s="15">
        <f>IF($D81="","",VLOOKUP($D81,Régional!$A$1:$Y$96,7,FALSE))</f>
      </c>
      <c r="C81" s="15">
        <f t="shared" si="10"/>
      </c>
      <c r="D81" s="91">
        <f>IF(Accueil!G101="X",Accueil!A101,"")</f>
      </c>
      <c r="E81" s="1">
        <f>IF($D81="","",VLOOKUP($D81,Régional!$A$1:$Y$96,16,FALSE))</f>
      </c>
      <c r="F81" s="1">
        <f>IF($D81="","",VLOOKUP($D81,Régional!$A$1:$Y$96,13,FALSE))</f>
      </c>
      <c r="G81" s="17"/>
      <c r="H81" s="17"/>
      <c r="I81" s="17"/>
      <c r="J81" s="17"/>
      <c r="K81" s="17"/>
      <c r="L81" s="17"/>
      <c r="M81" s="17"/>
      <c r="N81" s="17"/>
      <c r="O81" s="2">
        <f t="shared" si="11"/>
        <v>0</v>
      </c>
      <c r="P81" s="3">
        <f t="shared" si="12"/>
        <v>0</v>
      </c>
      <c r="Q81" s="6">
        <f t="shared" si="13"/>
        <v>0</v>
      </c>
      <c r="R81" s="70"/>
      <c r="S81">
        <f t="shared" si="14"/>
      </c>
    </row>
    <row r="82" spans="1:19" ht="12.75">
      <c r="A82" s="1">
        <f>IF($D82="","",VLOOKUP($D82,Accueil!$A$1:$Y$84,5,FALSE))</f>
      </c>
      <c r="B82" s="15">
        <f>IF($D82="","",VLOOKUP($D82,Régional!$A$1:$Y$96,7,FALSE))</f>
      </c>
      <c r="C82" s="15">
        <f t="shared" si="10"/>
      </c>
      <c r="D82" s="91">
        <f>IF(Accueil!G102="X",Accueil!A102,"")</f>
      </c>
      <c r="E82" s="1">
        <f>IF($D82="","",VLOOKUP($D82,Régional!$A$1:$Y$96,16,FALSE))</f>
      </c>
      <c r="F82" s="1">
        <f>IF($D82="","",VLOOKUP($D82,Régional!$A$1:$Y$96,13,FALSE))</f>
      </c>
      <c r="G82" s="17"/>
      <c r="H82" s="17"/>
      <c r="I82" s="17"/>
      <c r="J82" s="17"/>
      <c r="K82" s="17"/>
      <c r="L82" s="17"/>
      <c r="M82" s="17"/>
      <c r="N82" s="17"/>
      <c r="O82" s="2">
        <f t="shared" si="11"/>
        <v>0</v>
      </c>
      <c r="P82" s="3">
        <f t="shared" si="12"/>
        <v>0</v>
      </c>
      <c r="Q82" s="6">
        <f t="shared" si="13"/>
        <v>0</v>
      </c>
      <c r="R82" s="70"/>
      <c r="S82">
        <f t="shared" si="14"/>
      </c>
    </row>
    <row r="83" spans="1:19" ht="12.75">
      <c r="A83" s="1">
        <f>IF($D83="","",VLOOKUP($D83,Accueil!$A$1:$Y$84,5,FALSE))</f>
      </c>
      <c r="B83" s="15">
        <f>IF($D83="","",VLOOKUP($D83,Régional!$A$1:$Y$96,7,FALSE))</f>
      </c>
      <c r="C83" s="15">
        <f t="shared" si="10"/>
      </c>
      <c r="D83" s="91">
        <f>IF(Accueil!G103="X",Accueil!A103,"")</f>
      </c>
      <c r="E83" s="1">
        <f>IF($D83="","",VLOOKUP($D83,Régional!$A$1:$Y$96,16,FALSE))</f>
      </c>
      <c r="F83" s="1">
        <f>IF($D83="","",VLOOKUP($D83,Régional!$A$1:$Y$96,13,FALSE))</f>
      </c>
      <c r="G83" s="17"/>
      <c r="H83" s="17"/>
      <c r="I83" s="17"/>
      <c r="J83" s="17"/>
      <c r="K83" s="17"/>
      <c r="L83" s="17"/>
      <c r="M83" s="17"/>
      <c r="N83" s="17"/>
      <c r="O83" s="2">
        <f t="shared" si="11"/>
        <v>0</v>
      </c>
      <c r="P83" s="3">
        <f t="shared" si="12"/>
        <v>0</v>
      </c>
      <c r="Q83" s="6">
        <f t="shared" si="13"/>
        <v>0</v>
      </c>
      <c r="R83" s="70"/>
      <c r="S83">
        <f t="shared" si="14"/>
      </c>
    </row>
    <row r="84" spans="1:19" ht="12.75">
      <c r="A84" s="1">
        <f>IF($D84="","",VLOOKUP($D84,Accueil!$A$1:$Y$84,5,FALSE))</f>
      </c>
      <c r="B84" s="15">
        <f>IF($D84="","",VLOOKUP($D84,Régional!$A$1:$Y$96,7,FALSE))</f>
      </c>
      <c r="C84" s="15">
        <f t="shared" si="10"/>
      </c>
      <c r="D84" s="91">
        <f>IF(Accueil!G104="X",Accueil!A104,"")</f>
      </c>
      <c r="E84" s="1">
        <f>IF($D84="","",VLOOKUP($D84,Régional!$A$1:$Y$96,16,FALSE))</f>
      </c>
      <c r="F84" s="1">
        <f>IF($D84="","",VLOOKUP($D84,Régional!$A$1:$Y$96,13,FALSE))</f>
      </c>
      <c r="G84" s="17"/>
      <c r="H84" s="17"/>
      <c r="I84" s="17"/>
      <c r="J84" s="17"/>
      <c r="K84" s="17"/>
      <c r="L84" s="17"/>
      <c r="M84" s="17"/>
      <c r="N84" s="17"/>
      <c r="O84" s="2">
        <f t="shared" si="11"/>
        <v>0</v>
      </c>
      <c r="P84" s="3">
        <f t="shared" si="12"/>
        <v>0</v>
      </c>
      <c r="Q84" s="6">
        <f t="shared" si="13"/>
        <v>0</v>
      </c>
      <c r="R84" s="70"/>
      <c r="S84">
        <f t="shared" si="14"/>
      </c>
    </row>
    <row r="85" spans="1:19" ht="12.75">
      <c r="A85" s="1">
        <f>IF($D85="","",VLOOKUP($D85,Accueil!$A$1:$Y$84,5,FALSE))</f>
      </c>
      <c r="B85" s="15">
        <f>IF($D85="","",VLOOKUP($D85,Régional!$A$1:$Y$96,7,FALSE))</f>
      </c>
      <c r="C85" s="15">
        <f t="shared" si="10"/>
      </c>
      <c r="D85" s="91">
        <f>IF(Accueil!G105="X",Accueil!A105,"")</f>
      </c>
      <c r="E85" s="1">
        <f>IF($D85="","",VLOOKUP($D85,Régional!$A$1:$Y$96,16,FALSE))</f>
      </c>
      <c r="F85" s="1">
        <f>IF($D85="","",VLOOKUP($D85,Régional!$A$1:$Y$96,13,FALSE))</f>
      </c>
      <c r="G85" s="17"/>
      <c r="H85" s="17"/>
      <c r="I85" s="17"/>
      <c r="J85" s="17"/>
      <c r="K85" s="17"/>
      <c r="L85" s="17"/>
      <c r="M85" s="17"/>
      <c r="N85" s="17"/>
      <c r="O85" s="2">
        <f t="shared" si="11"/>
        <v>0</v>
      </c>
      <c r="P85" s="3">
        <f t="shared" si="12"/>
        <v>0</v>
      </c>
      <c r="Q85" s="6">
        <f t="shared" si="13"/>
        <v>0</v>
      </c>
      <c r="R85" s="70"/>
      <c r="S85">
        <f t="shared" si="14"/>
      </c>
    </row>
    <row r="86" spans="1:19" ht="12.75">
      <c r="A86" s="1">
        <f>IF($D86="","",VLOOKUP($D86,Accueil!$A$1:$Y$84,5,FALSE))</f>
      </c>
      <c r="B86" s="15">
        <f>IF($D86="","",VLOOKUP($D86,Régional!$A$1:$Y$96,7,FALSE))</f>
      </c>
      <c r="C86" s="15">
        <f t="shared" si="10"/>
      </c>
      <c r="D86" s="91">
        <f>IF(Accueil!G106="X",Accueil!A106,"")</f>
      </c>
      <c r="E86" s="1">
        <f>IF($D86="","",VLOOKUP($D86,Régional!$A$1:$Y$96,16,FALSE))</f>
      </c>
      <c r="F86" s="1">
        <f>IF($D86="","",VLOOKUP($D86,Régional!$A$1:$Y$96,13,FALSE))</f>
      </c>
      <c r="G86" s="17"/>
      <c r="H86" s="17"/>
      <c r="I86" s="17"/>
      <c r="J86" s="17"/>
      <c r="K86" s="17"/>
      <c r="L86" s="17"/>
      <c r="M86" s="17"/>
      <c r="N86" s="17"/>
      <c r="O86" s="2">
        <f t="shared" si="11"/>
        <v>0</v>
      </c>
      <c r="P86" s="3">
        <f t="shared" si="12"/>
        <v>0</v>
      </c>
      <c r="Q86" s="6">
        <f t="shared" si="13"/>
        <v>0</v>
      </c>
      <c r="R86" s="70"/>
      <c r="S86">
        <f t="shared" si="14"/>
      </c>
    </row>
    <row r="87" spans="1:19" ht="12.75">
      <c r="A87" s="1">
        <f>IF($D87="","",VLOOKUP($D87,Accueil!$A$1:$Y$84,5,FALSE))</f>
      </c>
      <c r="B87" s="15">
        <f>IF($D87="","",VLOOKUP($D87,Régional!$A$1:$Y$96,7,FALSE))</f>
      </c>
      <c r="C87" s="15">
        <f t="shared" si="10"/>
      </c>
      <c r="D87" s="91">
        <f>IF(Accueil!G107="X",Accueil!A107,"")</f>
      </c>
      <c r="E87" s="1">
        <f>IF($D87="","",VLOOKUP($D87,Régional!$A$1:$Y$96,16,FALSE))</f>
      </c>
      <c r="F87" s="1">
        <f>IF($D87="","",VLOOKUP($D87,Régional!$A$1:$Y$96,13,FALSE))</f>
      </c>
      <c r="G87" s="17"/>
      <c r="H87" s="17"/>
      <c r="I87" s="17"/>
      <c r="J87" s="17"/>
      <c r="K87" s="17"/>
      <c r="L87" s="17"/>
      <c r="M87" s="17"/>
      <c r="N87" s="17"/>
      <c r="O87" s="2">
        <f t="shared" si="11"/>
        <v>0</v>
      </c>
      <c r="P87" s="3">
        <f t="shared" si="12"/>
        <v>0</v>
      </c>
      <c r="Q87" s="6">
        <f t="shared" si="13"/>
        <v>0</v>
      </c>
      <c r="R87" s="70"/>
      <c r="S87">
        <f t="shared" si="14"/>
      </c>
    </row>
    <row r="88" spans="1:19" ht="12.75">
      <c r="A88" s="1">
        <f>IF($D88="","",VLOOKUP($D88,Accueil!$A$1:$Y$84,5,FALSE))</f>
      </c>
      <c r="B88" s="15">
        <f>IF($D88="","",VLOOKUP($D88,Régional!$A$1:$Y$96,7,FALSE))</f>
      </c>
      <c r="C88" s="15">
        <f t="shared" si="10"/>
      </c>
      <c r="D88" s="91">
        <f>IF(Accueil!G108="X",Accueil!A108,"")</f>
      </c>
      <c r="E88" s="1">
        <f>IF($D88="","",VLOOKUP($D88,Régional!$A$1:$Y$96,16,FALSE))</f>
      </c>
      <c r="F88" s="1">
        <f>IF($D88="","",VLOOKUP($D88,Régional!$A$1:$Y$96,13,FALSE))</f>
      </c>
      <c r="G88" s="17"/>
      <c r="H88" s="17"/>
      <c r="I88" s="17"/>
      <c r="J88" s="17"/>
      <c r="K88" s="17"/>
      <c r="L88" s="17"/>
      <c r="M88" s="17"/>
      <c r="N88" s="17"/>
      <c r="O88" s="2">
        <f t="shared" si="11"/>
        <v>0</v>
      </c>
      <c r="P88" s="3">
        <f t="shared" si="12"/>
        <v>0</v>
      </c>
      <c r="Q88" s="6">
        <f t="shared" si="13"/>
        <v>0</v>
      </c>
      <c r="R88" s="70"/>
      <c r="S88">
        <f t="shared" si="14"/>
      </c>
    </row>
    <row r="89" spans="1:19" ht="12.75">
      <c r="A89" s="1">
        <f>IF($D89="","",VLOOKUP($D89,Accueil!$A$1:$Y$84,5,FALSE))</f>
      </c>
      <c r="B89" s="15">
        <f>IF($D89="","",VLOOKUP($D89,Régional!$A$1:$Y$96,7,FALSE))</f>
      </c>
      <c r="C89" s="15">
        <f t="shared" si="10"/>
      </c>
      <c r="D89" s="91">
        <f>IF(Accueil!G109="X",Accueil!A109,"")</f>
      </c>
      <c r="E89" s="1">
        <f>IF($D89="","",VLOOKUP($D89,Régional!$A$1:$Y$96,16,FALSE))</f>
      </c>
      <c r="F89" s="1">
        <f>IF($D89="","",VLOOKUP($D89,Régional!$A$1:$Y$96,13,FALSE))</f>
      </c>
      <c r="G89" s="17"/>
      <c r="H89" s="17"/>
      <c r="I89" s="17"/>
      <c r="J89" s="17"/>
      <c r="K89" s="17"/>
      <c r="L89" s="17"/>
      <c r="M89" s="17"/>
      <c r="N89" s="17"/>
      <c r="O89" s="2">
        <f t="shared" si="11"/>
        <v>0</v>
      </c>
      <c r="P89" s="3">
        <f t="shared" si="12"/>
        <v>0</v>
      </c>
      <c r="Q89" s="6">
        <f t="shared" si="13"/>
        <v>0</v>
      </c>
      <c r="R89" s="70"/>
      <c r="S89">
        <f t="shared" si="14"/>
      </c>
    </row>
    <row r="90" spans="1:19" ht="12.75">
      <c r="A90" s="1">
        <f>IF($D90="","",VLOOKUP($D90,Accueil!$A$1:$Y$84,5,FALSE))</f>
      </c>
      <c r="B90" s="15">
        <f>IF($D90="","",VLOOKUP($D90,Régional!$A$1:$Y$96,7,FALSE))</f>
      </c>
      <c r="C90" s="15">
        <f t="shared" si="10"/>
      </c>
      <c r="D90" s="91">
        <f>IF(Accueil!G110="X",Accueil!A110,"")</f>
      </c>
      <c r="E90" s="1">
        <f>IF($D90="","",VLOOKUP($D90,Régional!$A$1:$Y$96,16,FALSE))</f>
      </c>
      <c r="F90" s="1">
        <f>IF($D90="","",VLOOKUP($D90,Régional!$A$1:$Y$96,13,FALSE))</f>
      </c>
      <c r="G90" s="17"/>
      <c r="H90" s="17"/>
      <c r="I90" s="17"/>
      <c r="J90" s="17"/>
      <c r="K90" s="17"/>
      <c r="L90" s="17"/>
      <c r="M90" s="17"/>
      <c r="N90" s="17"/>
      <c r="O90" s="2">
        <f t="shared" si="11"/>
        <v>0</v>
      </c>
      <c r="P90" s="3">
        <f t="shared" si="12"/>
        <v>0</v>
      </c>
      <c r="Q90" s="6">
        <f t="shared" si="13"/>
        <v>0</v>
      </c>
      <c r="R90" s="70"/>
      <c r="S90">
        <f t="shared" si="14"/>
      </c>
    </row>
    <row r="91" spans="1:19" ht="12.75">
      <c r="A91" s="1">
        <f>IF($D91="","",VLOOKUP($D91,Accueil!$A$1:$Y$84,5,FALSE))</f>
      </c>
      <c r="B91" s="15">
        <f>IF($D91="","",VLOOKUP($D91,Régional!$A$1:$Y$96,7,FALSE))</f>
      </c>
      <c r="C91" s="15">
        <f t="shared" si="10"/>
      </c>
      <c r="D91" s="91">
        <f>IF(Accueil!G111="X",Accueil!A111,"")</f>
      </c>
      <c r="E91" s="1">
        <f>IF($D91="","",VLOOKUP($D91,Régional!$A$1:$Y$96,16,FALSE))</f>
      </c>
      <c r="F91" s="1">
        <f>IF($D91="","",VLOOKUP($D91,Régional!$A$1:$Y$96,13,FALSE))</f>
      </c>
      <c r="G91" s="17"/>
      <c r="H91" s="17"/>
      <c r="I91" s="17"/>
      <c r="J91" s="17"/>
      <c r="K91" s="17"/>
      <c r="L91" s="17"/>
      <c r="M91" s="17"/>
      <c r="N91" s="17"/>
      <c r="O91" s="2">
        <f t="shared" si="11"/>
        <v>0</v>
      </c>
      <c r="P91" s="3">
        <f t="shared" si="12"/>
        <v>0</v>
      </c>
      <c r="Q91" s="6">
        <f t="shared" si="13"/>
        <v>0</v>
      </c>
      <c r="R91" s="70"/>
      <c r="S91">
        <f t="shared" si="14"/>
      </c>
    </row>
    <row r="92" spans="1:19" ht="12.75">
      <c r="A92" s="1">
        <f>IF($D92="","",VLOOKUP($D92,Accueil!$A$1:$Y$84,5,FALSE))</f>
      </c>
      <c r="B92" s="15">
        <f>IF($D92="","",VLOOKUP($D92,Régional!$A$1:$Y$96,7,FALSE))</f>
      </c>
      <c r="C92" s="15">
        <f t="shared" si="10"/>
      </c>
      <c r="D92" s="91">
        <f>IF(Accueil!G112="X",Accueil!A112,"")</f>
      </c>
      <c r="E92" s="1">
        <f>IF($D92="","",VLOOKUP($D92,Régional!$A$1:$Y$96,16,FALSE))</f>
      </c>
      <c r="F92" s="1">
        <f>IF($D92="","",VLOOKUP($D92,Régional!$A$1:$Y$96,13,FALSE))</f>
      </c>
      <c r="G92" s="17"/>
      <c r="H92" s="17"/>
      <c r="I92" s="17"/>
      <c r="J92" s="17"/>
      <c r="K92" s="17"/>
      <c r="L92" s="17"/>
      <c r="M92" s="17"/>
      <c r="N92" s="17"/>
      <c r="O92" s="2">
        <f t="shared" si="11"/>
        <v>0</v>
      </c>
      <c r="P92" s="3">
        <f t="shared" si="12"/>
        <v>0</v>
      </c>
      <c r="Q92" s="6">
        <f t="shared" si="13"/>
        <v>0</v>
      </c>
      <c r="R92" s="70"/>
      <c r="S92">
        <f t="shared" si="14"/>
      </c>
    </row>
    <row r="93" spans="1:19" ht="12.75">
      <c r="A93" s="1">
        <f>IF($D93="","",VLOOKUP($D93,Accueil!$A$1:$Y$84,5,FALSE))</f>
      </c>
      <c r="B93" s="15">
        <f>IF($D93="","",VLOOKUP($D93,Régional!$A$1:$Y$96,7,FALSE))</f>
      </c>
      <c r="C93" s="15">
        <f t="shared" si="10"/>
      </c>
      <c r="D93" s="91">
        <f>IF(Accueil!G113="X",Accueil!A113,"")</f>
      </c>
      <c r="E93" s="1">
        <f>IF($D93="","",VLOOKUP($D93,Régional!$A$1:$Y$96,16,FALSE))</f>
      </c>
      <c r="F93" s="1">
        <f>IF($D93="","",VLOOKUP($D93,Régional!$A$1:$Y$96,13,FALSE))</f>
      </c>
      <c r="G93" s="17"/>
      <c r="H93" s="17"/>
      <c r="I93" s="17"/>
      <c r="J93" s="17"/>
      <c r="K93" s="17"/>
      <c r="L93" s="17"/>
      <c r="M93" s="17"/>
      <c r="N93" s="17"/>
      <c r="O93" s="2">
        <f t="shared" si="11"/>
        <v>0</v>
      </c>
      <c r="P93" s="3">
        <f t="shared" si="12"/>
        <v>0</v>
      </c>
      <c r="Q93" s="6">
        <f t="shared" si="13"/>
        <v>0</v>
      </c>
      <c r="R93" s="70"/>
      <c r="S93">
        <f t="shared" si="14"/>
      </c>
    </row>
    <row r="94" spans="1:19" ht="12.75">
      <c r="A94" s="1">
        <f>IF($D94="","",VLOOKUP($D94,Accueil!$A$1:$Y$84,5,FALSE))</f>
      </c>
      <c r="B94" s="15">
        <f>IF($D94="","",VLOOKUP($D94,Régional!$A$1:$Y$96,7,FALSE))</f>
      </c>
      <c r="C94" s="15">
        <f t="shared" si="10"/>
      </c>
      <c r="D94" s="91">
        <f>IF(Accueil!G114="X",Accueil!A114,"")</f>
      </c>
      <c r="E94" s="1">
        <f>IF($D94="","",VLOOKUP($D94,Régional!$A$1:$Y$96,16,FALSE))</f>
      </c>
      <c r="F94" s="1">
        <f>IF($D94="","",VLOOKUP($D94,Régional!$A$1:$Y$96,13,FALSE))</f>
      </c>
      <c r="G94" s="17"/>
      <c r="H94" s="17"/>
      <c r="I94" s="17"/>
      <c r="J94" s="17"/>
      <c r="K94" s="17"/>
      <c r="L94" s="17"/>
      <c r="M94" s="17"/>
      <c r="N94" s="17"/>
      <c r="O94" s="2">
        <f t="shared" si="11"/>
        <v>0</v>
      </c>
      <c r="P94" s="3">
        <f t="shared" si="12"/>
        <v>0</v>
      </c>
      <c r="Q94" s="6">
        <f t="shared" si="13"/>
        <v>0</v>
      </c>
      <c r="R94" s="70"/>
      <c r="S94">
        <f t="shared" si="14"/>
      </c>
    </row>
    <row r="95" spans="1:19" ht="12.75">
      <c r="A95" s="1">
        <f>IF($D95="","",VLOOKUP($D95,Accueil!$A$1:$Y$84,5,FALSE))</f>
      </c>
      <c r="B95" s="15">
        <f>IF($D95="","",VLOOKUP($D95,Régional!$A$1:$Y$96,7,FALSE))</f>
      </c>
      <c r="C95" s="15">
        <f t="shared" si="10"/>
      </c>
      <c r="D95" s="91">
        <f>IF(Accueil!G115="X",Accueil!A115,"")</f>
      </c>
      <c r="E95" s="1">
        <f>IF($D95="","",VLOOKUP($D95,Régional!$A$1:$Y$96,16,FALSE))</f>
      </c>
      <c r="F95" s="1">
        <f>IF($D95="","",VLOOKUP($D95,Régional!$A$1:$Y$96,13,FALSE))</f>
      </c>
      <c r="G95" s="17"/>
      <c r="H95" s="17"/>
      <c r="I95" s="17"/>
      <c r="J95" s="17"/>
      <c r="K95" s="17"/>
      <c r="L95" s="17"/>
      <c r="M95" s="17"/>
      <c r="N95" s="17"/>
      <c r="O95" s="2">
        <f t="shared" si="11"/>
        <v>0</v>
      </c>
      <c r="P95" s="3">
        <f t="shared" si="12"/>
        <v>0</v>
      </c>
      <c r="Q95" s="6">
        <f t="shared" si="13"/>
        <v>0</v>
      </c>
      <c r="R95" s="70"/>
      <c r="S95">
        <f t="shared" si="14"/>
      </c>
    </row>
    <row r="96" spans="1:19" ht="12.75">
      <c r="A96" s="1">
        <f>IF($D96="","",VLOOKUP($D96,Accueil!$A$1:$Y$84,5,FALSE))</f>
      </c>
      <c r="B96" s="15">
        <f>IF($D96="","",VLOOKUP($D96,Régional!$A$1:$Y$96,7,FALSE))</f>
      </c>
      <c r="C96" s="15">
        <f t="shared" si="10"/>
      </c>
      <c r="D96" s="91">
        <f>IF(Accueil!G116="X",Accueil!A116,"")</f>
      </c>
      <c r="E96" s="1">
        <f>IF($D96="","",VLOOKUP($D96,Régional!$A$1:$Y$96,16,FALSE))</f>
      </c>
      <c r="F96" s="1">
        <f>IF($D96="","",VLOOKUP($D96,Régional!$A$1:$Y$96,13,FALSE))</f>
      </c>
      <c r="G96" s="17"/>
      <c r="H96" s="17"/>
      <c r="I96" s="17"/>
      <c r="J96" s="17"/>
      <c r="K96" s="17"/>
      <c r="L96" s="17"/>
      <c r="M96" s="17"/>
      <c r="N96" s="17"/>
      <c r="O96" s="2">
        <f t="shared" si="11"/>
        <v>0</v>
      </c>
      <c r="P96" s="3">
        <f t="shared" si="12"/>
        <v>0</v>
      </c>
      <c r="Q96" s="6">
        <f t="shared" si="13"/>
        <v>0</v>
      </c>
      <c r="R96" s="70"/>
      <c r="S96">
        <f t="shared" si="14"/>
      </c>
    </row>
    <row r="97" spans="1:19" ht="12.75">
      <c r="A97" s="1">
        <f>IF($D97="","",VLOOKUP($D97,Accueil!$A$1:$Y$84,5,FALSE))</f>
      </c>
      <c r="B97" s="15">
        <f>IF($D97="","",VLOOKUP($D97,Régional!$A$1:$Y$96,7,FALSE))</f>
      </c>
      <c r="C97" s="15">
        <f t="shared" si="10"/>
      </c>
      <c r="D97" s="91">
        <f>IF(Accueil!G117="X",Accueil!A117,"")</f>
      </c>
      <c r="E97" s="1">
        <f>IF($D97="","",VLOOKUP($D97,Régional!$A$1:$Y$96,16,FALSE))</f>
      </c>
      <c r="F97" s="1">
        <f>IF($D97="","",VLOOKUP($D97,Régional!$A$1:$Y$96,13,FALSE))</f>
      </c>
      <c r="G97" s="17"/>
      <c r="H97" s="17"/>
      <c r="I97" s="17"/>
      <c r="J97" s="17"/>
      <c r="K97" s="17"/>
      <c r="L97" s="17"/>
      <c r="M97" s="17"/>
      <c r="N97" s="17"/>
      <c r="O97" s="2">
        <f t="shared" si="11"/>
        <v>0</v>
      </c>
      <c r="P97" s="3">
        <f t="shared" si="12"/>
        <v>0</v>
      </c>
      <c r="Q97" s="6">
        <f t="shared" si="13"/>
        <v>0</v>
      </c>
      <c r="R97" s="70"/>
      <c r="S97">
        <f t="shared" si="14"/>
      </c>
    </row>
    <row r="98" spans="1:19" ht="12.75">
      <c r="A98" s="1">
        <f>IF($D98="","",VLOOKUP($D98,Accueil!$A$1:$Y$84,5,FALSE))</f>
      </c>
      <c r="B98" s="15">
        <f>IF($D98="","",VLOOKUP($D98,Régional!$A$1:$Y$96,7,FALSE))</f>
      </c>
      <c r="C98" s="15">
        <f t="shared" si="10"/>
      </c>
      <c r="D98" s="91">
        <f>IF(Accueil!G118="X",Accueil!A118,"")</f>
      </c>
      <c r="E98" s="1">
        <f>IF($D98="","",VLOOKUP($D98,Régional!$A$1:$Y$96,16,FALSE))</f>
      </c>
      <c r="F98" s="1">
        <f>IF($D98="","",VLOOKUP($D98,Régional!$A$1:$Y$96,13,FALSE))</f>
      </c>
      <c r="G98" s="17"/>
      <c r="H98" s="17"/>
      <c r="I98" s="17"/>
      <c r="J98" s="17"/>
      <c r="K98" s="17"/>
      <c r="L98" s="17"/>
      <c r="M98" s="17"/>
      <c r="N98" s="17"/>
      <c r="O98" s="2">
        <f t="shared" si="11"/>
        <v>0</v>
      </c>
      <c r="P98" s="3">
        <f t="shared" si="12"/>
        <v>0</v>
      </c>
      <c r="Q98" s="6">
        <f t="shared" si="13"/>
        <v>0</v>
      </c>
      <c r="R98" s="70"/>
      <c r="S98">
        <f t="shared" si="14"/>
      </c>
    </row>
    <row r="99" spans="1:19" ht="12.75">
      <c r="A99" s="1">
        <f>IF($D99="","",VLOOKUP($D99,Accueil!$A$1:$Y$84,5,FALSE))</f>
      </c>
      <c r="B99" s="15">
        <f>IF($D99="","",VLOOKUP($D99,Régional!$A$1:$Y$96,7,FALSE))</f>
      </c>
      <c r="C99" s="15">
        <f t="shared" si="10"/>
      </c>
      <c r="D99" s="91">
        <f>IF(Accueil!G119="X",Accueil!A119,"")</f>
      </c>
      <c r="E99" s="1">
        <f>IF($D99="","",VLOOKUP($D99,Régional!$A$1:$Y$96,16,FALSE))</f>
      </c>
      <c r="F99" s="1">
        <f>IF($D99="","",VLOOKUP($D99,Régional!$A$1:$Y$96,13,FALSE))</f>
      </c>
      <c r="G99" s="17"/>
      <c r="H99" s="17"/>
      <c r="I99" s="17"/>
      <c r="J99" s="17"/>
      <c r="K99" s="17"/>
      <c r="L99" s="17"/>
      <c r="M99" s="17"/>
      <c r="N99" s="17"/>
      <c r="O99" s="2">
        <f t="shared" si="11"/>
        <v>0</v>
      </c>
      <c r="P99" s="3">
        <f t="shared" si="12"/>
        <v>0</v>
      </c>
      <c r="Q99" s="6">
        <f t="shared" si="13"/>
        <v>0</v>
      </c>
      <c r="R99" s="70"/>
      <c r="S99">
        <f t="shared" si="14"/>
      </c>
    </row>
    <row r="100" spans="1:19" ht="12.75">
      <c r="A100" s="1">
        <f>IF($D100="","",VLOOKUP($D100,Accueil!$A$1:$Y$84,5,FALSE))</f>
      </c>
      <c r="B100" s="15">
        <f>IF($D100="","",VLOOKUP($D100,Régional!$A$1:$Y$96,7,FALSE))</f>
      </c>
      <c r="C100" s="15">
        <f t="shared" si="10"/>
      </c>
      <c r="D100" s="91">
        <f>IF(Accueil!G120="X",Accueil!A120,"")</f>
      </c>
      <c r="E100" s="1">
        <f>IF($D100="","",VLOOKUP($D100,Régional!$A$1:$Y$96,16,FALSE))</f>
      </c>
      <c r="F100" s="1">
        <f>IF($D100="","",VLOOKUP($D100,Régional!$A$1:$Y$96,13,FALSE))</f>
      </c>
      <c r="G100" s="17"/>
      <c r="H100" s="17"/>
      <c r="I100" s="17"/>
      <c r="J100" s="17"/>
      <c r="K100" s="17"/>
      <c r="L100" s="17"/>
      <c r="M100" s="17"/>
      <c r="N100" s="17"/>
      <c r="O100" s="2">
        <f t="shared" si="11"/>
        <v>0</v>
      </c>
      <c r="P100" s="3">
        <f t="shared" si="12"/>
        <v>0</v>
      </c>
      <c r="Q100" s="6">
        <f t="shared" si="13"/>
        <v>0</v>
      </c>
      <c r="R100" s="70"/>
      <c r="S100">
        <f t="shared" si="14"/>
      </c>
    </row>
    <row r="101" spans="1:19" ht="12.75">
      <c r="A101" s="1">
        <f>IF($D101="","",VLOOKUP($D101,Accueil!$A$1:$Y$84,5,FALSE))</f>
      </c>
      <c r="B101" s="15">
        <f>IF($D101="","",VLOOKUP($D101,Régional!$A$1:$Y$96,7,FALSE))</f>
      </c>
      <c r="C101" s="15">
        <f>CONCATENATE(A101,B101)</f>
      </c>
      <c r="D101" s="91">
        <f>IF(Accueil!G121="X",Accueil!A121,"")</f>
      </c>
      <c r="E101" s="1">
        <f>IF($D101="","",VLOOKUP($D101,Régional!$A$1:$Y$96,16,FALSE))</f>
      </c>
      <c r="F101" s="1">
        <f>IF($D101="","",VLOOKUP($D101,Régional!$A$1:$Y$96,13,FALSE))</f>
      </c>
      <c r="G101" s="17"/>
      <c r="H101" s="17"/>
      <c r="I101" s="17"/>
      <c r="J101" s="17"/>
      <c r="K101" s="17"/>
      <c r="L101" s="17"/>
      <c r="M101" s="17"/>
      <c r="N101" s="17"/>
      <c r="O101" s="2">
        <f>COUNTA(G101:N101)</f>
        <v>0</v>
      </c>
      <c r="P101" s="3">
        <f t="shared" si="12"/>
        <v>0</v>
      </c>
      <c r="Q101" s="6">
        <f>IF(O101=0,0,P101/O101)</f>
        <v>0</v>
      </c>
      <c r="R101" s="70"/>
      <c r="S101">
        <f t="shared" si="14"/>
      </c>
    </row>
    <row r="102" spans="1:19" ht="12.75">
      <c r="A102" s="1">
        <f>IF($D102="","",VLOOKUP($D102,Accueil!$A$1:$Y$84,5,FALSE))</f>
      </c>
      <c r="B102" s="15">
        <f>IF($D102="","",VLOOKUP($D102,Régional!$A$1:$Y$96,7,FALSE))</f>
      </c>
      <c r="C102" s="15">
        <f>CONCATENATE(A102,B102)</f>
      </c>
      <c r="D102" s="91">
        <f>IF(Accueil!G122="X",Accueil!A122,"")</f>
      </c>
      <c r="E102" s="1">
        <f>IF($D102="","",VLOOKUP($D102,Régional!$A$1:$Y$96,16,FALSE))</f>
      </c>
      <c r="F102" s="1">
        <f>IF($D102="","",VLOOKUP($D102,Régional!$A$1:$Y$96,13,FALSE))</f>
      </c>
      <c r="G102" s="17"/>
      <c r="H102" s="17"/>
      <c r="I102" s="17"/>
      <c r="J102" s="17"/>
      <c r="K102" s="17"/>
      <c r="L102" s="17"/>
      <c r="M102" s="17"/>
      <c r="N102" s="17"/>
      <c r="O102" s="2">
        <f>COUNTA(G102:N102)</f>
        <v>0</v>
      </c>
      <c r="P102" s="3">
        <f t="shared" si="12"/>
        <v>0</v>
      </c>
      <c r="Q102" s="6">
        <f>IF(O102=0,0,P102/O102)</f>
        <v>0</v>
      </c>
      <c r="R102" s="70"/>
      <c r="S102">
        <f t="shared" si="14"/>
      </c>
    </row>
    <row r="103" spans="1:19" ht="12.75">
      <c r="A103" s="1">
        <f>IF($D103="","",VLOOKUP($D103,Accueil!$A$1:$Y$84,5,FALSE))</f>
      </c>
      <c r="B103" s="15">
        <f>IF($D103="","",VLOOKUP($D103,Régional!$A$1:$Y$96,7,FALSE))</f>
      </c>
      <c r="C103" s="15">
        <f>CONCATENATE(A103,B103)</f>
      </c>
      <c r="D103" s="91">
        <f>IF(Accueil!G123="X",Accueil!A123,"")</f>
      </c>
      <c r="E103" s="1">
        <f>IF($D103="","",VLOOKUP($D103,Régional!$A$1:$Y$96,16,FALSE))</f>
      </c>
      <c r="F103" s="1">
        <f>IF($D103="","",VLOOKUP($D103,Régional!$A$1:$Y$96,13,FALSE))</f>
      </c>
      <c r="G103" s="17"/>
      <c r="H103" s="17"/>
      <c r="I103" s="17"/>
      <c r="J103" s="17"/>
      <c r="K103" s="17"/>
      <c r="L103" s="17"/>
      <c r="M103" s="17"/>
      <c r="N103" s="17"/>
      <c r="O103" s="2">
        <f>COUNTA(G103:N103)</f>
        <v>0</v>
      </c>
      <c r="P103" s="3">
        <f t="shared" si="12"/>
        <v>0</v>
      </c>
      <c r="Q103" s="6">
        <f>IF(O103=0,0,P103/O103)</f>
        <v>0</v>
      </c>
      <c r="R103" s="70"/>
      <c r="S103">
        <f t="shared" si="14"/>
      </c>
    </row>
    <row r="104" spans="1:19" ht="12.75">
      <c r="A104" s="1">
        <f>IF($D104="","",VLOOKUP($D104,Accueil!$A$1:$Y$84,5,FALSE))</f>
      </c>
      <c r="B104" s="15">
        <f>IF($D104="","",VLOOKUP($D104,Régional!$A$1:$Y$96,7,FALSE))</f>
      </c>
      <c r="C104" s="15">
        <f>CONCATENATE(A104,B104)</f>
      </c>
      <c r="D104" s="91">
        <f>IF(Accueil!G124="X",Accueil!A124,"")</f>
      </c>
      <c r="E104" s="1">
        <f>IF($D104="","",VLOOKUP($D104,Régional!$A$1:$Y$96,16,FALSE))</f>
      </c>
      <c r="F104" s="1">
        <f>IF($D104="","",VLOOKUP($D104,Régional!$A$1:$Y$96,13,FALSE))</f>
      </c>
      <c r="G104" s="17"/>
      <c r="H104" s="17"/>
      <c r="I104" s="17"/>
      <c r="J104" s="17"/>
      <c r="K104" s="17"/>
      <c r="L104" s="17"/>
      <c r="M104" s="17"/>
      <c r="N104" s="17"/>
      <c r="O104" s="2">
        <f>COUNTA(G104:N104)</f>
        <v>0</v>
      </c>
      <c r="P104" s="3">
        <f t="shared" si="12"/>
        <v>0</v>
      </c>
      <c r="Q104" s="6">
        <f>IF(O104=0,0,P104/O104)</f>
        <v>0</v>
      </c>
      <c r="R104" s="70"/>
      <c r="S104">
        <f t="shared" si="14"/>
      </c>
    </row>
  </sheetData>
  <sheetProtection sheet="1" objects="1" scenarios="1"/>
  <mergeCells count="2">
    <mergeCell ref="A1:Q1"/>
    <mergeCell ref="A2:Q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S104"/>
  <sheetViews>
    <sheetView tabSelected="1" zoomScale="70" zoomScaleNormal="70" zoomScalePageLayoutView="0" workbookViewId="0" topLeftCell="A1">
      <selection activeCell="G5" sqref="G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hidden="1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4" width="7.00390625" style="0" customWidth="1"/>
    <col min="15" max="15" width="8.28125" style="0" customWidth="1"/>
    <col min="16" max="16" width="9.140625" style="0" customWidth="1"/>
    <col min="17" max="18" width="8.7109375" style="0" customWidth="1"/>
    <col min="19" max="19" width="0" style="0" hidden="1" customWidth="1"/>
  </cols>
  <sheetData>
    <row r="1" spans="1:18" ht="33.75">
      <c r="A1" s="215" t="str">
        <f>'Journée 1'!A1:Q1</f>
        <v>Championnat Régional Jeunes 2022-2023 - Sud Normandie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4"/>
    </row>
    <row r="2" spans="1:18" ht="33.75">
      <c r="A2" s="215" t="str">
        <f>CONCATENATE(Accueil!C5," - ",Accueil!B5)</f>
        <v>BAYEUX - Le 10 décembre 2022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4"/>
    </row>
    <row r="3" spans="4:18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 customHeight="1">
      <c r="A4" s="53" t="s">
        <v>45</v>
      </c>
      <c r="B4" s="53" t="s">
        <v>46</v>
      </c>
      <c r="C4" s="52"/>
      <c r="D4" s="51" t="s">
        <v>11</v>
      </c>
      <c r="E4" s="51" t="s">
        <v>0</v>
      </c>
      <c r="F4" s="51" t="s">
        <v>54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182</v>
      </c>
      <c r="N4" s="2" t="s">
        <v>183</v>
      </c>
      <c r="O4" s="2" t="s">
        <v>7</v>
      </c>
      <c r="P4" s="2" t="s">
        <v>8</v>
      </c>
      <c r="Q4" s="2" t="s">
        <v>9</v>
      </c>
      <c r="R4" s="2" t="s">
        <v>61</v>
      </c>
    </row>
    <row r="5" spans="1:19" ht="12.75">
      <c r="A5" s="1" t="str">
        <f>IF($D5="","",VLOOKUP($D5,Accueil!$A$1:$Y$125,5,FALSE))</f>
        <v>CA</v>
      </c>
      <c r="B5" s="15" t="str">
        <f>IF($D5="","",VLOOKUP($D5,Régional!$A$1:$Y$96,7,FALSE))</f>
        <v>H</v>
      </c>
      <c r="C5" s="15" t="str">
        <f>CONCATENATE(A5,B5)</f>
        <v>CAH</v>
      </c>
      <c r="D5" s="91" t="str">
        <f>IF(Accueil!H28="X",Accueil!A28,"")</f>
        <v>22 119274</v>
      </c>
      <c r="E5" s="1" t="str">
        <f>IF($D5="","",VLOOKUP($D5,Régional!$A$1:$Y$96,16,FALSE))</f>
        <v>BAD BOYS SAINT-LO</v>
      </c>
      <c r="F5" s="1" t="str">
        <f>IF($D5="","",VLOOKUP($D5,Régional!$A$1:$Y$96,13,FALSE))</f>
        <v>BOCE Valentin</v>
      </c>
      <c r="G5" s="17"/>
      <c r="H5" s="17"/>
      <c r="I5" s="17"/>
      <c r="J5" s="17"/>
      <c r="K5" s="17"/>
      <c r="L5" s="17"/>
      <c r="M5" s="17"/>
      <c r="N5" s="17"/>
      <c r="O5" s="2">
        <f>COUNTA(G5:N5)</f>
        <v>0</v>
      </c>
      <c r="P5" s="3">
        <f>SUM(G5:N5)</f>
        <v>0</v>
      </c>
      <c r="Q5" s="6">
        <f>IF(O5=0,0,P5/O5)</f>
        <v>0</v>
      </c>
      <c r="R5" s="70"/>
      <c r="S5" t="str">
        <f>IF(D5="","","X")</f>
        <v>X</v>
      </c>
    </row>
    <row r="6" spans="1:19" ht="12.75" customHeight="1">
      <c r="A6" s="1" t="str">
        <f>IF($D6="","",VLOOKUP($D6,Accueil!$A$1:$Y$125,5,FALSE))</f>
        <v>JU</v>
      </c>
      <c r="B6" s="15" t="str">
        <f>IF($D6="","",VLOOKUP($D6,Régional!$A$1:$Y$96,7,FALSE))</f>
        <v>H</v>
      </c>
      <c r="C6" s="15" t="str">
        <f>CONCATENATE(A6,B6)</f>
        <v>JUH</v>
      </c>
      <c r="D6" s="91" t="str">
        <f>IF(Accueil!H26="X",Accueil!A26,"")</f>
        <v>19 116133</v>
      </c>
      <c r="E6" s="1" t="str">
        <f>IF($D6="","",VLOOKUP($D6,Régional!$A$1:$Y$96,16,FALSE))</f>
        <v>FLERS BOWLING IMPACT</v>
      </c>
      <c r="F6" s="1" t="str">
        <f>IF($D6="","",VLOOKUP($D6,Régional!$A$1:$Y$96,13,FALSE))</f>
        <v>COUGET Hugo</v>
      </c>
      <c r="G6" s="17"/>
      <c r="H6" s="17"/>
      <c r="I6" s="17"/>
      <c r="J6" s="17"/>
      <c r="K6" s="17"/>
      <c r="L6" s="17"/>
      <c r="M6" s="17"/>
      <c r="N6" s="17"/>
      <c r="O6" s="2">
        <f>COUNTA(G6:N6)</f>
        <v>0</v>
      </c>
      <c r="P6" s="3">
        <f>SUM(G6:N6)</f>
        <v>0</v>
      </c>
      <c r="Q6" s="6">
        <f>IF(O6=0,0,P6/O6)</f>
        <v>0</v>
      </c>
      <c r="R6" s="70"/>
      <c r="S6" t="str">
        <f>IF(D6="","","X")</f>
        <v>X</v>
      </c>
    </row>
    <row r="7" spans="1:19" ht="12.75">
      <c r="A7" s="1" t="str">
        <f>IF($D7="","",VLOOKUP($D7,Accueil!$A$1:$Y$125,5,FALSE))</f>
        <v>MI</v>
      </c>
      <c r="B7" s="15" t="str">
        <f>IF($D7="","",VLOOKUP($D7,Régional!$A$1:$Y$96,7,FALSE))</f>
        <v>F</v>
      </c>
      <c r="C7" s="15" t="str">
        <f>CONCATENATE(A7,B7)</f>
        <v>MIF</v>
      </c>
      <c r="D7" s="91" t="str">
        <f>IF(Accueil!H25="X",Accueil!A25,"")</f>
        <v>20 118012</v>
      </c>
      <c r="E7" s="1" t="str">
        <f>IF($D7="","",VLOOKUP($D7,Régional!$A$1:$Y$96,16,FALSE))</f>
        <v>FLERS BOWLING IMPACT</v>
      </c>
      <c r="F7" s="1" t="str">
        <f>IF($D7="","",VLOOKUP($D7,Régional!$A$1:$Y$96,13,FALSE))</f>
        <v>FERRIERE Marion</v>
      </c>
      <c r="G7" s="17"/>
      <c r="H7" s="17"/>
      <c r="I7" s="17"/>
      <c r="J7" s="17"/>
      <c r="K7" s="17"/>
      <c r="L7" s="17"/>
      <c r="M7" s="17"/>
      <c r="N7" s="17"/>
      <c r="O7" s="2">
        <f>COUNTA(G7:N7)</f>
        <v>0</v>
      </c>
      <c r="P7" s="3">
        <f>SUM(G7:N7)</f>
        <v>0</v>
      </c>
      <c r="Q7" s="6">
        <f>IF(O7=0,0,P7/O7)</f>
        <v>0</v>
      </c>
      <c r="R7" s="70"/>
      <c r="S7" t="str">
        <f>IF(D7="","","X")</f>
        <v>X</v>
      </c>
    </row>
    <row r="8" spans="1:19" ht="12.75">
      <c r="A8" s="1" t="str">
        <f>IF($D8="","",VLOOKUP($D8,Accueil!$A$1:$Y$125,5,FALSE))</f>
        <v>CA</v>
      </c>
      <c r="B8" s="15" t="str">
        <f>IF($D8="","",VLOOKUP($D8,Régional!$A$1:$Y$96,7,FALSE))</f>
        <v>F</v>
      </c>
      <c r="C8" s="15" t="str">
        <f>CONCATENATE(A8,B8)</f>
        <v>CAF</v>
      </c>
      <c r="D8" s="91" t="str">
        <f>IF(Accueil!H55="X",Accueil!A55,"")</f>
        <v>17 111907</v>
      </c>
      <c r="E8" s="1" t="str">
        <f>IF($D8="","",VLOOKUP($D8,Régional!$A$1:$Y$96,16,FALSE))</f>
        <v>ECOLE DE BOWLING DE CHERBOURG</v>
      </c>
      <c r="F8" s="1" t="str">
        <f>IF($D8="","",VLOOKUP($D8,Régional!$A$1:$Y$96,13,FALSE))</f>
        <v>LE GALL Servane</v>
      </c>
      <c r="G8" s="17"/>
      <c r="H8" s="17"/>
      <c r="I8" s="17"/>
      <c r="J8" s="17"/>
      <c r="K8" s="17"/>
      <c r="L8" s="17"/>
      <c r="M8" s="17"/>
      <c r="N8" s="17"/>
      <c r="O8" s="2">
        <f>COUNTA(G8:N8)</f>
        <v>0</v>
      </c>
      <c r="P8" s="3">
        <f>SUM(G8:N8)</f>
        <v>0</v>
      </c>
      <c r="Q8" s="6">
        <f>IF(O8=0,0,P8/O8)</f>
        <v>0</v>
      </c>
      <c r="R8" s="70"/>
      <c r="S8" t="str">
        <f>IF(D8="","","X")</f>
        <v>X</v>
      </c>
    </row>
    <row r="9" spans="1:19" ht="12.75">
      <c r="A9" s="1" t="str">
        <f>IF($D9="","",VLOOKUP($D9,Accueil!$A$1:$Y$125,5,FALSE))</f>
        <v>JU</v>
      </c>
      <c r="B9" s="15" t="str">
        <f>IF($D9="","",VLOOKUP($D9,Régional!$A$1:$Y$96,7,FALSE))</f>
        <v>F</v>
      </c>
      <c r="C9" s="15" t="str">
        <f>CONCATENATE(A9,B9)</f>
        <v>JUF</v>
      </c>
      <c r="D9" s="91" t="str">
        <f>IF(Accueil!H50="X",Accueil!A50,"")</f>
        <v>15 107724</v>
      </c>
      <c r="E9" s="1" t="str">
        <f>IF($D9="","",VLOOKUP($D9,Régional!$A$1:$Y$96,16,FALSE))</f>
        <v>ECOLE DE BOWLING DE CHERBOURG</v>
      </c>
      <c r="F9" s="1" t="str">
        <f>IF($D9="","",VLOOKUP($D9,Régional!$A$1:$Y$96,13,FALSE))</f>
        <v>MOREAU Anaïs</v>
      </c>
      <c r="G9" s="17"/>
      <c r="H9" s="17"/>
      <c r="I9" s="17"/>
      <c r="J9" s="17"/>
      <c r="K9" s="17"/>
      <c r="L9" s="17"/>
      <c r="M9" s="17"/>
      <c r="N9" s="17"/>
      <c r="O9" s="2">
        <f>COUNTA(G9:N9)</f>
        <v>0</v>
      </c>
      <c r="P9" s="3">
        <f>SUM(G9:N9)</f>
        <v>0</v>
      </c>
      <c r="Q9" s="6">
        <f>IF(O9=0,0,P9/O9)</f>
        <v>0</v>
      </c>
      <c r="R9" s="70"/>
      <c r="S9" t="str">
        <f>IF(D9="","","X")</f>
        <v>X</v>
      </c>
    </row>
    <row r="10" spans="1:19" ht="12.75">
      <c r="A10" s="1" t="str">
        <f>IF($D10="","",VLOOKUP($D10,Accueil!$A$1:$Y$125,5,FALSE))</f>
        <v>CA</v>
      </c>
      <c r="B10" s="15" t="str">
        <f>IF($D10="","",VLOOKUP($D10,Régional!$A$1:$Y$96,7,FALSE))</f>
        <v>H</v>
      </c>
      <c r="C10" s="15" t="str">
        <f>CONCATENATE(A10,B10)</f>
        <v>CAH</v>
      </c>
      <c r="D10" s="91" t="str">
        <f>IF(Accueil!H51="X",Accueil!A51,"")</f>
        <v>17 111667</v>
      </c>
      <c r="E10" s="1" t="str">
        <f>IF($D10="","",VLOOKUP($D10,Régional!$A$1:$Y$96,16,FALSE))</f>
        <v>ECOLE DE BOWLING DE CHERBOURG</v>
      </c>
      <c r="F10" s="1" t="str">
        <f>IF($D10="","",VLOOKUP($D10,Régional!$A$1:$Y$96,13,FALSE))</f>
        <v>NAGA Yoann</v>
      </c>
      <c r="G10" s="17"/>
      <c r="H10" s="17"/>
      <c r="I10" s="17"/>
      <c r="J10" s="17"/>
      <c r="K10" s="17"/>
      <c r="L10" s="17"/>
      <c r="M10" s="17"/>
      <c r="N10" s="17"/>
      <c r="O10" s="2">
        <f>COUNTA(G10:N10)</f>
        <v>0</v>
      </c>
      <c r="P10" s="3">
        <f>SUM(G10:N10)</f>
        <v>0</v>
      </c>
      <c r="Q10" s="6">
        <f>IF(O10=0,0,P10/O10)</f>
        <v>0</v>
      </c>
      <c r="R10" s="70"/>
      <c r="S10" t="str">
        <f>IF(D10="","","X")</f>
        <v>X</v>
      </c>
    </row>
    <row r="11" spans="1:19" ht="12.75">
      <c r="A11" s="1" t="str">
        <f>IF($D11="","",VLOOKUP($D11,Accueil!$A$1:$Y$125,5,FALSE))</f>
        <v>MI</v>
      </c>
      <c r="B11" s="15" t="str">
        <f>IF($D11="","",VLOOKUP($D11,Régional!$A$1:$Y$96,7,FALSE))</f>
        <v>H</v>
      </c>
      <c r="C11" s="15" t="str">
        <f>CONCATENATE(A11,B11)</f>
        <v>MIH</v>
      </c>
      <c r="D11" s="91" t="str">
        <f>IF(Accueil!H57="X",Accueil!A57,"")</f>
        <v>23 122275</v>
      </c>
      <c r="E11" s="1" t="str">
        <f>IF($D11="","",VLOOKUP($D11,Régional!$A$1:$Y$96,16,FALSE))</f>
        <v>ECOLE DE BOWLING DE CHERBOURG</v>
      </c>
      <c r="F11" s="1" t="str">
        <f>IF($D11="","",VLOOKUP($D11,Régional!$A$1:$Y$96,13,FALSE))</f>
        <v>PIGNEUR Paul-Henri</v>
      </c>
      <c r="G11" s="17"/>
      <c r="H11" s="17"/>
      <c r="I11" s="17"/>
      <c r="J11" s="17"/>
      <c r="K11" s="17"/>
      <c r="L11" s="17"/>
      <c r="M11" s="17"/>
      <c r="N11" s="17"/>
      <c r="O11" s="2">
        <f>COUNTA(G11:N11)</f>
        <v>0</v>
      </c>
      <c r="P11" s="3">
        <f>SUM(G11:N11)</f>
        <v>0</v>
      </c>
      <c r="Q11" s="6">
        <f>IF(O11=0,0,P11/O11)</f>
        <v>0</v>
      </c>
      <c r="R11" s="70"/>
      <c r="S11" t="str">
        <f>IF(D11="","","X")</f>
        <v>X</v>
      </c>
    </row>
    <row r="12" spans="1:19" ht="12.75">
      <c r="A12" s="1" t="str">
        <f>IF($D12="","",VLOOKUP($D12,Accueil!$A$1:$Y$125,5,FALSE))</f>
        <v>CA</v>
      </c>
      <c r="B12" s="15" t="str">
        <f>IF($D12="","",VLOOKUP($D12,Régional!$A$1:$Y$96,7,FALSE))</f>
        <v>H</v>
      </c>
      <c r="C12" s="15" t="str">
        <f>CONCATENATE(A12,B12)</f>
        <v>CAH</v>
      </c>
      <c r="D12" s="91" t="str">
        <f>IF(Accueil!H52="X",Accueil!A52,"")</f>
        <v>17 111771</v>
      </c>
      <c r="E12" s="1" t="str">
        <f>IF($D12="","",VLOOKUP($D12,Régional!$A$1:$Y$96,16,FALSE))</f>
        <v>ECOLE DE BOWLING DE CHERBOURG</v>
      </c>
      <c r="F12" s="1" t="str">
        <f>IF($D12="","",VLOOKUP($D12,Régional!$A$1:$Y$96,13,FALSE))</f>
        <v>PISSIS Elliot</v>
      </c>
      <c r="G12" s="17"/>
      <c r="H12" s="17"/>
      <c r="I12" s="17"/>
      <c r="J12" s="17"/>
      <c r="K12" s="17"/>
      <c r="L12" s="17"/>
      <c r="M12" s="17"/>
      <c r="N12" s="17"/>
      <c r="O12" s="2">
        <f>COUNTA(G12:N12)</f>
        <v>0</v>
      </c>
      <c r="P12" s="3">
        <f>SUM(G12:N12)</f>
        <v>0</v>
      </c>
      <c r="Q12" s="6">
        <f>IF(O12=0,0,P12/O12)</f>
        <v>0</v>
      </c>
      <c r="R12" s="70"/>
      <c r="S12" t="str">
        <f>IF(D12="","","X")</f>
        <v>X</v>
      </c>
    </row>
    <row r="13" spans="1:19" ht="12.75">
      <c r="A13" s="1" t="str">
        <f>IF($D13="","",VLOOKUP($D13,Accueil!$A$1:$Y$125,5,FALSE))</f>
        <v>MI</v>
      </c>
      <c r="B13" s="15" t="str">
        <f>IF($D13="","",VLOOKUP($D13,Régional!$A$1:$Y$96,7,FALSE))</f>
        <v>H</v>
      </c>
      <c r="C13" s="15" t="str">
        <f>CONCATENATE(A13,B13)</f>
        <v>MIH</v>
      </c>
      <c r="D13" s="91" t="str">
        <f>IF(Accueil!H53="X",Accueil!A53,"")</f>
        <v>19 115507</v>
      </c>
      <c r="E13" s="1" t="str">
        <f>IF($D13="","",VLOOKUP($D13,Régional!$A$1:$Y$96,16,FALSE))</f>
        <v>ECOLE DE BOWLING DE CHERBOURG</v>
      </c>
      <c r="F13" s="1" t="str">
        <f>IF($D13="","",VLOOKUP($D13,Régional!$A$1:$Y$96,13,FALSE))</f>
        <v>QUENAULT Clément</v>
      </c>
      <c r="G13" s="17"/>
      <c r="H13" s="17"/>
      <c r="I13" s="17"/>
      <c r="J13" s="17"/>
      <c r="K13" s="17"/>
      <c r="L13" s="17"/>
      <c r="M13" s="17"/>
      <c r="N13" s="17"/>
      <c r="O13" s="2">
        <f>COUNTA(G13:N13)</f>
        <v>0</v>
      </c>
      <c r="P13" s="3">
        <f>SUM(G13:N13)</f>
        <v>0</v>
      </c>
      <c r="Q13" s="6">
        <f>IF(O13=0,0,P13/O13)</f>
        <v>0</v>
      </c>
      <c r="R13" s="70"/>
      <c r="S13" t="str">
        <f>IF(D13="","","X")</f>
        <v>X</v>
      </c>
    </row>
    <row r="14" spans="1:19" ht="12.75">
      <c r="A14" s="1" t="str">
        <f>IF($D14="","",VLOOKUP($D14,Accueil!$A$1:$Y$125,5,FALSE))</f>
        <v>JU</v>
      </c>
      <c r="B14" s="15" t="str">
        <f>IF($D14="","",VLOOKUP($D14,Régional!$A$1:$Y$96,7,FALSE))</f>
        <v>H</v>
      </c>
      <c r="C14" s="15" t="str">
        <f>CONCATENATE(A14,B14)</f>
        <v>JUH</v>
      </c>
      <c r="D14" s="91" t="str">
        <f>IF(Accueil!H27="X",Accueil!A27,"")</f>
        <v>13 105142</v>
      </c>
      <c r="E14" s="1" t="str">
        <f>IF($D14="","",VLOOKUP($D14,Régional!$A$1:$Y$96,16,FALSE))</f>
        <v>FLERS BOWLING IMPACT</v>
      </c>
      <c r="F14" s="1" t="str">
        <f>IF($D14="","",VLOOKUP($D14,Régional!$A$1:$Y$96,13,FALSE))</f>
        <v>SORET Mathéo</v>
      </c>
      <c r="G14" s="17"/>
      <c r="H14" s="17"/>
      <c r="I14" s="17"/>
      <c r="J14" s="17"/>
      <c r="K14" s="17"/>
      <c r="L14" s="17"/>
      <c r="M14" s="17"/>
      <c r="N14" s="17"/>
      <c r="O14" s="2">
        <f>COUNTA(G14:N14)</f>
        <v>0</v>
      </c>
      <c r="P14" s="3">
        <f>SUM(G14:N14)</f>
        <v>0</v>
      </c>
      <c r="Q14" s="6">
        <f>IF(O14=0,0,P14/O14)</f>
        <v>0</v>
      </c>
      <c r="R14" s="70"/>
      <c r="S14" t="str">
        <f>IF(D14="","","X")</f>
        <v>X</v>
      </c>
    </row>
    <row r="15" spans="1:19" ht="12.75">
      <c r="A15" s="1" t="str">
        <f>IF($D15="","",VLOOKUP($D15,Accueil!$A$1:$Y$125,5,FALSE))</f>
        <v>CA</v>
      </c>
      <c r="B15" s="15" t="str">
        <f>IF($D15="","",VLOOKUP($D15,Régional!$A$1:$Y$96,7,FALSE))</f>
        <v>F</v>
      </c>
      <c r="C15" s="15" t="str">
        <f>CONCATENATE(A15,B15)</f>
        <v>CAF</v>
      </c>
      <c r="D15" s="91" t="str">
        <f>IF(Accueil!H54="X",Accueil!A54,"")</f>
        <v>22 119524</v>
      </c>
      <c r="E15" s="1" t="str">
        <f>IF($D15="","",VLOOKUP($D15,Régional!$A$1:$Y$96,16,FALSE))</f>
        <v>ECOLE DE BOWLING DE CHERBOURG</v>
      </c>
      <c r="F15" s="1" t="str">
        <f>IF($D15="","",VLOOKUP($D15,Régional!$A$1:$Y$96,13,FALSE))</f>
        <v>VINCENT Léonie</v>
      </c>
      <c r="G15" s="17"/>
      <c r="H15" s="17"/>
      <c r="I15" s="17"/>
      <c r="J15" s="17"/>
      <c r="K15" s="17"/>
      <c r="L15" s="17"/>
      <c r="M15" s="17"/>
      <c r="N15" s="17"/>
      <c r="O15" s="2">
        <f>COUNTA(G15:N15)</f>
        <v>0</v>
      </c>
      <c r="P15" s="3">
        <f>SUM(G15:N15)</f>
        <v>0</v>
      </c>
      <c r="Q15" s="6">
        <f>IF(O15=0,0,P15/O15)</f>
        <v>0</v>
      </c>
      <c r="R15" s="70"/>
      <c r="S15" t="str">
        <f>IF(D15="","","X")</f>
        <v>X</v>
      </c>
    </row>
    <row r="16" spans="1:19" ht="12.75">
      <c r="A16" s="1" t="str">
        <f>IF($D16="","",VLOOKUP($D16,Accueil!$A$1:$Y$125,5,FALSE))</f>
        <v>BJ</v>
      </c>
      <c r="B16" s="15" t="str">
        <f>IF($D16="","",VLOOKUP($D16,Régional!$A$1:$Y$96,7,FALSE))</f>
        <v>H</v>
      </c>
      <c r="C16" s="15" t="str">
        <f>CONCATENATE(A16,B16)</f>
        <v>BJH</v>
      </c>
      <c r="D16" s="91" t="str">
        <f>IF(Accueil!H56="X",Accueil!A56,"")</f>
        <v>23 122277</v>
      </c>
      <c r="E16" s="1" t="str">
        <f>IF($D16="","",VLOOKUP($D16,Régional!$A$1:$Y$96,16,FALSE))</f>
        <v>ECOLE DE BOWLING DE CHERBOURG</v>
      </c>
      <c r="F16" s="1" t="str">
        <f>IF($D16="","",VLOOKUP($D16,Régional!$A$1:$Y$96,13,FALSE))</f>
        <v>VINCENT Paul</v>
      </c>
      <c r="G16" s="17"/>
      <c r="H16" s="17"/>
      <c r="I16" s="17"/>
      <c r="J16" s="17"/>
      <c r="K16" s="17"/>
      <c r="L16" s="17"/>
      <c r="M16" s="17"/>
      <c r="N16" s="17"/>
      <c r="O16" s="2">
        <f>COUNTA(G16:N16)</f>
        <v>0</v>
      </c>
      <c r="P16" s="3">
        <f>SUM(G16:N16)</f>
        <v>0</v>
      </c>
      <c r="Q16" s="6">
        <f>IF(O16=0,0,P16/O16)</f>
        <v>0</v>
      </c>
      <c r="R16" s="70"/>
      <c r="S16" t="str">
        <f>IF(D16="","","X")</f>
        <v>X</v>
      </c>
    </row>
    <row r="17" spans="1:19" ht="12.75">
      <c r="A17" s="1" t="str">
        <f>IF($D17="","",VLOOKUP($D17,Accueil!$A$1:$Y$125,5,FALSE))</f>
        <v>CA</v>
      </c>
      <c r="B17" s="15" t="str">
        <f>IF($D17="","",VLOOKUP($D17,Régional!$A$1:$Y$96,7,FALSE))</f>
        <v>H</v>
      </c>
      <c r="C17" s="15" t="str">
        <f>CONCATENATE(A17,B17)</f>
        <v>CAH</v>
      </c>
      <c r="D17" s="91" t="str">
        <f>IF(Accueil!H58="X",Accueil!A58,"")</f>
        <v>20 117674</v>
      </c>
      <c r="E17" s="1" t="str">
        <f>IF($D17="","",VLOOKUP($D17,Régional!$A$1:$Y$96,16,FALSE))</f>
        <v>ECOLE DE BOWLING DE CHERBOURG</v>
      </c>
      <c r="F17" s="1" t="str">
        <f>IF($D17="","",VLOOKUP($D17,Régional!$A$1:$Y$96,13,FALSE))</f>
        <v>WITTEZAELE Jérémy</v>
      </c>
      <c r="G17" s="17"/>
      <c r="H17" s="17"/>
      <c r="I17" s="17"/>
      <c r="J17" s="17"/>
      <c r="K17" s="17"/>
      <c r="L17" s="17"/>
      <c r="M17" s="17"/>
      <c r="N17" s="17"/>
      <c r="O17" s="2">
        <f>COUNTA(G17:N17)</f>
        <v>0</v>
      </c>
      <c r="P17" s="3">
        <f>SUM(G17:N17)</f>
        <v>0</v>
      </c>
      <c r="Q17" s="6">
        <f>IF(O17=0,0,P17/O17)</f>
        <v>0</v>
      </c>
      <c r="R17" s="70"/>
      <c r="S17" t="str">
        <f>IF(D17="","","X")</f>
        <v>X</v>
      </c>
    </row>
    <row r="18" spans="1:19" ht="12.75">
      <c r="A18" s="1">
        <f>IF($D18="","",VLOOKUP($D18,Accueil!$A$1:$Y$125,5,FALSE))</f>
      </c>
      <c r="B18" s="15">
        <f>IF($D18="","",VLOOKUP($D18,Régional!$A$1:$Y$96,7,FALSE))</f>
      </c>
      <c r="C18" s="15">
        <f>CONCATENATE(A18,B18)</f>
      </c>
      <c r="D18" s="91">
        <f>IF(Accueil!H46="X",Accueil!A46,"")</f>
      </c>
      <c r="E18" s="1">
        <f>IF($D18="","",VLOOKUP($D18,Régional!$A$1:$Y$96,16,FALSE))</f>
      </c>
      <c r="F18" s="1">
        <f>IF($D18="","",VLOOKUP($D18,Régional!$A$1:$Y$96,13,FALSE))</f>
      </c>
      <c r="G18" s="17"/>
      <c r="H18" s="17"/>
      <c r="I18" s="17"/>
      <c r="J18" s="17"/>
      <c r="K18" s="17"/>
      <c r="L18" s="17"/>
      <c r="M18" s="17"/>
      <c r="N18" s="17"/>
      <c r="O18" s="2">
        <f>COUNTA(G18:N18)</f>
        <v>0</v>
      </c>
      <c r="P18" s="3">
        <f>SUM(G18:N18)</f>
        <v>0</v>
      </c>
      <c r="Q18" s="6">
        <f>IF(O18=0,0,P18/O18)</f>
        <v>0</v>
      </c>
      <c r="R18" s="70"/>
      <c r="S18">
        <f>IF(D18="","","X")</f>
      </c>
    </row>
    <row r="19" spans="1:19" ht="12.75">
      <c r="A19" s="1">
        <f>IF($D19="","",VLOOKUP($D19,Accueil!$A$1:$Y$125,5,FALSE))</f>
      </c>
      <c r="B19" s="15">
        <f>IF($D19="","",VLOOKUP($D19,Régional!$A$1:$Y$96,7,FALSE))</f>
      </c>
      <c r="C19" s="15">
        <f>CONCATENATE(A19,B19)</f>
      </c>
      <c r="D19" s="91">
        <f>IF(Accueil!H39="X",Accueil!A39,"")</f>
      </c>
      <c r="E19" s="1">
        <f>IF($D19="","",VLOOKUP($D19,Régional!$A$1:$Y$96,16,FALSE))</f>
      </c>
      <c r="F19" s="1">
        <f>IF($D19="","",VLOOKUP($D19,Régional!$A$1:$Y$96,13,FALSE))</f>
      </c>
      <c r="G19" s="17"/>
      <c r="H19" s="17"/>
      <c r="I19" s="17"/>
      <c r="J19" s="17"/>
      <c r="K19" s="17"/>
      <c r="L19" s="17"/>
      <c r="M19" s="17"/>
      <c r="N19" s="17"/>
      <c r="O19" s="2">
        <f>COUNTA(G19:N19)</f>
        <v>0</v>
      </c>
      <c r="P19" s="3">
        <f>SUM(G19:N19)</f>
        <v>0</v>
      </c>
      <c r="Q19" s="6">
        <f>IF(O19=0,0,P19/O19)</f>
        <v>0</v>
      </c>
      <c r="R19" s="70"/>
      <c r="S19">
        <f>IF(D19="","","X")</f>
      </c>
    </row>
    <row r="20" spans="1:19" ht="12.75">
      <c r="A20" s="1">
        <f>IF($D20="","",VLOOKUP($D20,Accueil!$A$1:$Y$125,5,FALSE))</f>
      </c>
      <c r="B20" s="15">
        <f>IF($D20="","",VLOOKUP($D20,Régional!$A$1:$Y$96,7,FALSE))</f>
      </c>
      <c r="C20" s="15">
        <f>CONCATENATE(A20,B20)</f>
      </c>
      <c r="D20" s="91">
        <f>IF(Accueil!H37="X",Accueil!A37,"")</f>
      </c>
      <c r="E20" s="1">
        <f>IF($D20="","",VLOOKUP($D20,Régional!$A$1:$Y$96,16,FALSE))</f>
      </c>
      <c r="F20" s="1">
        <f>IF($D20="","",VLOOKUP($D20,Régional!$A$1:$Y$96,13,FALSE))</f>
      </c>
      <c r="G20" s="17"/>
      <c r="H20" s="17"/>
      <c r="I20" s="17"/>
      <c r="J20" s="17"/>
      <c r="K20" s="17"/>
      <c r="L20" s="17"/>
      <c r="M20" s="17"/>
      <c r="N20" s="17"/>
      <c r="O20" s="2">
        <f>COUNTA(G20:N20)</f>
        <v>0</v>
      </c>
      <c r="P20" s="3">
        <f>SUM(G20:N20)</f>
        <v>0</v>
      </c>
      <c r="Q20" s="6">
        <f>IF(O20=0,0,P20/O20)</f>
        <v>0</v>
      </c>
      <c r="R20" s="70"/>
      <c r="S20">
        <f>IF(D20="","","X")</f>
      </c>
    </row>
    <row r="21" spans="1:19" ht="12.75">
      <c r="A21" s="1">
        <f>IF($D21="","",VLOOKUP($D21,Accueil!$A$1:$Y$125,5,FALSE))</f>
      </c>
      <c r="B21" s="15">
        <f>IF($D21="","",VLOOKUP($D21,Régional!$A$1:$Y$96,7,FALSE))</f>
      </c>
      <c r="C21" s="15">
        <f>CONCATENATE(A21,B21)</f>
      </c>
      <c r="D21" s="91">
        <f>IF(Accueil!H40="X",Accueil!A40,"")</f>
      </c>
      <c r="E21" s="1">
        <f>IF($D21="","",VLOOKUP($D21,Régional!$A$1:$Y$96,16,FALSE))</f>
      </c>
      <c r="F21" s="1">
        <f>IF($D21="","",VLOOKUP($D21,Régional!$A$1:$Y$96,13,FALSE))</f>
      </c>
      <c r="G21" s="17"/>
      <c r="H21" s="17"/>
      <c r="I21" s="17"/>
      <c r="J21" s="17"/>
      <c r="K21" s="17"/>
      <c r="L21" s="17"/>
      <c r="M21" s="17"/>
      <c r="N21" s="17"/>
      <c r="O21" s="2">
        <f>COUNTA(G21:N21)</f>
        <v>0</v>
      </c>
      <c r="P21" s="3">
        <f>SUM(G21:N21)</f>
        <v>0</v>
      </c>
      <c r="Q21" s="6">
        <f>IF(O21=0,0,P21/O21)</f>
        <v>0</v>
      </c>
      <c r="R21" s="70"/>
      <c r="S21">
        <f>IF(D21="","","X")</f>
      </c>
    </row>
    <row r="22" spans="1:19" ht="12.75">
      <c r="A22" s="1">
        <f>IF($D22="","",VLOOKUP($D22,Accueil!$A$1:$Y$125,5,FALSE))</f>
      </c>
      <c r="B22" s="15">
        <f>IF($D22="","",VLOOKUP($D22,Régional!$A$1:$Y$96,7,FALSE))</f>
      </c>
      <c r="C22" s="15">
        <f>CONCATENATE(A22,B22)</f>
      </c>
      <c r="D22" s="91">
        <f>IF(Accueil!H36="X",Accueil!A36,"")</f>
      </c>
      <c r="E22" s="1">
        <f>IF($D22="","",VLOOKUP($D22,Régional!$A$1:$Y$96,16,FALSE))</f>
      </c>
      <c r="F22" s="1">
        <f>IF($D22="","",VLOOKUP($D22,Régional!$A$1:$Y$96,13,FALSE))</f>
      </c>
      <c r="G22" s="17"/>
      <c r="H22" s="17"/>
      <c r="I22" s="17"/>
      <c r="J22" s="17"/>
      <c r="K22" s="17"/>
      <c r="L22" s="17"/>
      <c r="M22" s="17"/>
      <c r="N22" s="17"/>
      <c r="O22" s="2">
        <f>COUNTA(G22:N22)</f>
        <v>0</v>
      </c>
      <c r="P22" s="3">
        <f>SUM(G22:N22)</f>
        <v>0</v>
      </c>
      <c r="Q22" s="6">
        <f>IF(O22=0,0,P22/O22)</f>
        <v>0</v>
      </c>
      <c r="R22" s="70"/>
      <c r="S22">
        <f>IF(D22="","","X")</f>
      </c>
    </row>
    <row r="23" spans="1:19" ht="12.75">
      <c r="A23" s="1">
        <f>IF($D23="","",VLOOKUP($D23,Accueil!$A$1:$Y$125,5,FALSE))</f>
      </c>
      <c r="B23" s="15">
        <f>IF($D23="","",VLOOKUP($D23,Régional!$A$1:$Y$96,7,FALSE))</f>
      </c>
      <c r="C23" s="15">
        <f>CONCATENATE(A23,B23)</f>
      </c>
      <c r="D23" s="91">
        <f>IF(Accueil!H60="X",Accueil!A60,"")</f>
      </c>
      <c r="E23" s="1">
        <f>IF($D23="","",VLOOKUP($D23,Régional!$A$1:$Y$96,16,FALSE))</f>
      </c>
      <c r="F23" s="1">
        <f>IF($D23="","",VLOOKUP($D23,Régional!$A$1:$Y$96,13,FALSE))</f>
      </c>
      <c r="G23" s="17"/>
      <c r="H23" s="17"/>
      <c r="I23" s="17"/>
      <c r="J23" s="17"/>
      <c r="K23" s="17"/>
      <c r="L23" s="17"/>
      <c r="M23" s="17"/>
      <c r="N23" s="17"/>
      <c r="O23" s="2">
        <f>COUNTA(G23:N23)</f>
        <v>0</v>
      </c>
      <c r="P23" s="3">
        <f>SUM(G23:N23)</f>
        <v>0</v>
      </c>
      <c r="Q23" s="6">
        <f>IF(O23=0,0,P23/O23)</f>
        <v>0</v>
      </c>
      <c r="R23" s="70"/>
      <c r="S23">
        <f>IF(D23="","","X")</f>
      </c>
    </row>
    <row r="24" spans="1:19" ht="12.75">
      <c r="A24" s="1">
        <f>IF($D24="","",VLOOKUP($D24,Accueil!$A$1:$Y$125,5,FALSE))</f>
      </c>
      <c r="B24" s="15">
        <f>IF($D24="","",VLOOKUP($D24,Régional!$A$1:$Y$96,7,FALSE))</f>
      </c>
      <c r="C24" s="15">
        <f>CONCATENATE(A24,B24)</f>
      </c>
      <c r="D24" s="91">
        <f>IF(Accueil!H30="X",Accueil!A30,"")</f>
      </c>
      <c r="E24" s="1">
        <f>IF($D24="","",VLOOKUP($D24,Régional!$A$1:$Y$96,16,FALSE))</f>
      </c>
      <c r="F24" s="1">
        <f>IF($D24="","",VLOOKUP($D24,Régional!$A$1:$Y$96,13,FALSE))</f>
      </c>
      <c r="G24" s="17"/>
      <c r="H24" s="17"/>
      <c r="I24" s="17"/>
      <c r="J24" s="17"/>
      <c r="K24" s="17"/>
      <c r="L24" s="17"/>
      <c r="M24" s="17"/>
      <c r="N24" s="17"/>
      <c r="O24" s="2">
        <f>COUNTA(G24:N24)</f>
        <v>0</v>
      </c>
      <c r="P24" s="3">
        <f>SUM(G24:N24)</f>
        <v>0</v>
      </c>
      <c r="Q24" s="6">
        <f>IF(O24=0,0,P24/O24)</f>
        <v>0</v>
      </c>
      <c r="R24" s="70"/>
      <c r="S24">
        <f>IF(D24="","","X")</f>
      </c>
    </row>
    <row r="25" spans="1:19" ht="12.75">
      <c r="A25" s="1">
        <f>IF($D25="","",VLOOKUP($D25,Accueil!$A$1:$Y$125,5,FALSE))</f>
      </c>
      <c r="B25" s="15">
        <f>IF($D25="","",VLOOKUP($D25,Régional!$A$1:$Y$96,7,FALSE))</f>
      </c>
      <c r="C25" s="15">
        <f>CONCATENATE(A25,B25)</f>
      </c>
      <c r="D25" s="91">
        <f>IF(Accueil!H63="X",Accueil!A63,"")</f>
      </c>
      <c r="E25" s="1">
        <f>IF($D25="","",VLOOKUP($D25,Régional!$A$1:$Y$96,16,FALSE))</f>
      </c>
      <c r="F25" s="1">
        <f>IF($D25="","",VLOOKUP($D25,Régional!$A$1:$Y$96,13,FALSE))</f>
      </c>
      <c r="G25" s="17"/>
      <c r="H25" s="17"/>
      <c r="I25" s="17"/>
      <c r="J25" s="17"/>
      <c r="K25" s="17"/>
      <c r="L25" s="17"/>
      <c r="M25" s="17"/>
      <c r="N25" s="17"/>
      <c r="O25" s="2">
        <f>COUNTA(G25:N25)</f>
        <v>0</v>
      </c>
      <c r="P25" s="3">
        <f>SUM(G25:N25)</f>
        <v>0</v>
      </c>
      <c r="Q25" s="6">
        <f>IF(O25=0,0,P25/O25)</f>
        <v>0</v>
      </c>
      <c r="R25" s="70"/>
      <c r="S25">
        <f>IF(D25="","","X")</f>
      </c>
    </row>
    <row r="26" spans="1:19" ht="12.75">
      <c r="A26" s="1">
        <f>IF($D26="","",VLOOKUP($D26,Accueil!$A$1:$Y$125,5,FALSE))</f>
      </c>
      <c r="B26" s="15">
        <f>IF($D26="","",VLOOKUP($D26,Régional!$A$1:$Y$96,7,FALSE))</f>
      </c>
      <c r="C26" s="15">
        <f>CONCATENATE(A26,B26)</f>
      </c>
      <c r="D26" s="91">
        <f>IF(Accueil!H61="X",Accueil!A61,"")</f>
      </c>
      <c r="E26" s="1">
        <f>IF($D26="","",VLOOKUP($D26,Régional!$A$1:$Y$96,16,FALSE))</f>
      </c>
      <c r="F26" s="1">
        <f>IF($D26="","",VLOOKUP($D26,Régional!$A$1:$Y$96,13,FALSE))</f>
      </c>
      <c r="G26" s="17"/>
      <c r="H26" s="17"/>
      <c r="I26" s="17"/>
      <c r="J26" s="17"/>
      <c r="K26" s="17"/>
      <c r="L26" s="17"/>
      <c r="M26" s="17"/>
      <c r="N26" s="17"/>
      <c r="O26" s="2">
        <f>COUNTA(G26:N26)</f>
        <v>0</v>
      </c>
      <c r="P26" s="3">
        <f>SUM(G26:N26)</f>
        <v>0</v>
      </c>
      <c r="Q26" s="6">
        <f>IF(O26=0,0,P26/O26)</f>
        <v>0</v>
      </c>
      <c r="R26" s="70"/>
      <c r="S26">
        <f>IF(D26="","","X")</f>
      </c>
    </row>
    <row r="27" spans="1:19" ht="12.75">
      <c r="A27" s="1">
        <f>IF($D27="","",VLOOKUP($D27,Accueil!$A$1:$Y$125,5,FALSE))</f>
      </c>
      <c r="B27" s="15">
        <f>IF($D27="","",VLOOKUP($D27,Régional!$A$1:$Y$96,7,FALSE))</f>
      </c>
      <c r="C27" s="15">
        <f>CONCATENATE(A27,B27)</f>
      </c>
      <c r="D27" s="91">
        <f>IF(Accueil!H42="X",Accueil!A42,"")</f>
      </c>
      <c r="E27" s="1">
        <f>IF($D27="","",VLOOKUP($D27,Régional!$A$1:$Y$96,16,FALSE))</f>
      </c>
      <c r="F27" s="1">
        <f>IF($D27="","",VLOOKUP($D27,Régional!$A$1:$Y$96,13,FALSE))</f>
      </c>
      <c r="G27" s="17"/>
      <c r="H27" s="17"/>
      <c r="I27" s="17"/>
      <c r="J27" s="17"/>
      <c r="K27" s="17"/>
      <c r="L27" s="17"/>
      <c r="M27" s="17"/>
      <c r="N27" s="17"/>
      <c r="O27" s="2">
        <f>COUNTA(G27:N27)</f>
        <v>0</v>
      </c>
      <c r="P27" s="3">
        <f>SUM(G27:N27)</f>
        <v>0</v>
      </c>
      <c r="Q27" s="6">
        <f>IF(O27=0,0,P27/O27)</f>
        <v>0</v>
      </c>
      <c r="R27" s="70"/>
      <c r="S27">
        <f>IF(D27="","","X")</f>
      </c>
    </row>
    <row r="28" spans="1:19" ht="12.75">
      <c r="A28" s="1">
        <f>IF($D28="","",VLOOKUP($D28,Accueil!$A$1:$Y$125,5,FALSE))</f>
      </c>
      <c r="B28" s="15">
        <f>IF($D28="","",VLOOKUP($D28,Régional!$A$1:$Y$96,7,FALSE))</f>
      </c>
      <c r="C28" s="15">
        <f>CONCATENATE(A28,B28)</f>
      </c>
      <c r="D28" s="91">
        <f>IF(Accueil!H44="X",Accueil!A44,"")</f>
      </c>
      <c r="E28" s="1">
        <f>IF($D28="","",VLOOKUP($D28,Régional!$A$1:$Y$96,16,FALSE))</f>
      </c>
      <c r="F28" s="1">
        <f>IF($D28="","",VLOOKUP($D28,Régional!$A$1:$Y$96,13,FALSE))</f>
      </c>
      <c r="G28" s="17"/>
      <c r="H28" s="17"/>
      <c r="I28" s="17"/>
      <c r="J28" s="17"/>
      <c r="K28" s="17"/>
      <c r="L28" s="17"/>
      <c r="M28" s="17"/>
      <c r="N28" s="17"/>
      <c r="O28" s="2">
        <f>COUNTA(G28:N28)</f>
        <v>0</v>
      </c>
      <c r="P28" s="3">
        <f>SUM(G28:N28)</f>
        <v>0</v>
      </c>
      <c r="Q28" s="6">
        <f>IF(O28=0,0,P28/O28)</f>
        <v>0</v>
      </c>
      <c r="R28" s="70"/>
      <c r="S28">
        <f>IF(D28="","","X")</f>
      </c>
    </row>
    <row r="29" spans="1:19" ht="12.75">
      <c r="A29" s="1">
        <f>IF($D29="","",VLOOKUP($D29,Accueil!$A$1:$Y$125,5,FALSE))</f>
      </c>
      <c r="B29" s="15">
        <f>IF($D29="","",VLOOKUP($D29,Régional!$A$1:$Y$96,7,FALSE))</f>
      </c>
      <c r="C29" s="15">
        <f>CONCATENATE(A29,B29)</f>
      </c>
      <c r="D29" s="91">
        <f>IF(Accueil!H34="X",Accueil!A34,"")</f>
      </c>
      <c r="E29" s="1">
        <f>IF($D29="","",VLOOKUP($D29,Régional!$A$1:$Y$96,16,FALSE))</f>
      </c>
      <c r="F29" s="1">
        <f>IF($D29="","",VLOOKUP($D29,Régional!$A$1:$Y$96,13,FALSE))</f>
      </c>
      <c r="G29" s="17"/>
      <c r="H29" s="17"/>
      <c r="I29" s="17"/>
      <c r="J29" s="17"/>
      <c r="K29" s="17"/>
      <c r="L29" s="17"/>
      <c r="M29" s="17"/>
      <c r="N29" s="17"/>
      <c r="O29" s="2">
        <f>COUNTA(G29:N29)</f>
        <v>0</v>
      </c>
      <c r="P29" s="3">
        <f>SUM(G29:N29)</f>
        <v>0</v>
      </c>
      <c r="Q29" s="6">
        <f>IF(O29=0,0,P29/O29)</f>
        <v>0</v>
      </c>
      <c r="R29" s="70"/>
      <c r="S29">
        <f>IF(D29="","","X")</f>
      </c>
    </row>
    <row r="30" spans="1:19" ht="12.75">
      <c r="A30" s="1">
        <f>IF($D30="","",VLOOKUP($D30,Accueil!$A$1:$Y$125,5,FALSE))</f>
      </c>
      <c r="B30" s="15">
        <f>IF($D30="","",VLOOKUP($D30,Régional!$A$1:$Y$96,7,FALSE))</f>
      </c>
      <c r="C30" s="15">
        <f>CONCATENATE(A30,B30)</f>
      </c>
      <c r="D30" s="91">
        <f>IF(Accueil!H31="X",Accueil!A31,"")</f>
      </c>
      <c r="E30" s="1">
        <f>IF($D30="","",VLOOKUP($D30,Régional!$A$1:$Y$96,16,FALSE))</f>
      </c>
      <c r="F30" s="1">
        <f>IF($D30="","",VLOOKUP($D30,Régional!$A$1:$Y$96,13,FALSE))</f>
      </c>
      <c r="G30" s="17"/>
      <c r="H30" s="17"/>
      <c r="I30" s="17"/>
      <c r="J30" s="17"/>
      <c r="K30" s="17"/>
      <c r="L30" s="17"/>
      <c r="M30" s="17"/>
      <c r="N30" s="17"/>
      <c r="O30" s="2">
        <f>COUNTA(G30:N30)</f>
        <v>0</v>
      </c>
      <c r="P30" s="3">
        <f>SUM(G30:N30)</f>
        <v>0</v>
      </c>
      <c r="Q30" s="6">
        <f>IF(O30=0,0,P30/O30)</f>
        <v>0</v>
      </c>
      <c r="R30" s="70"/>
      <c r="S30">
        <f>IF(D30="","","X")</f>
      </c>
    </row>
    <row r="31" spans="1:19" ht="12.75">
      <c r="A31" s="1">
        <f>IF($D31="","",VLOOKUP($D31,Accueil!$A$1:$Y$125,5,FALSE))</f>
      </c>
      <c r="B31" s="15">
        <f>IF($D31="","",VLOOKUP($D31,Régional!$A$1:$Y$96,7,FALSE))</f>
      </c>
      <c r="C31" s="15">
        <f>CONCATENATE(A31,B31)</f>
      </c>
      <c r="D31" s="91">
        <f>IF(Accueil!H33="X",Accueil!A33,"")</f>
      </c>
      <c r="E31" s="1">
        <f>IF($D31="","",VLOOKUP($D31,Régional!$A$1:$Y$96,16,FALSE))</f>
      </c>
      <c r="F31" s="1">
        <f>IF($D31="","",VLOOKUP($D31,Régional!$A$1:$Y$96,13,FALSE))</f>
      </c>
      <c r="G31" s="17"/>
      <c r="H31" s="17"/>
      <c r="I31" s="17"/>
      <c r="J31" s="17"/>
      <c r="K31" s="17"/>
      <c r="L31" s="17"/>
      <c r="M31" s="17"/>
      <c r="N31" s="17"/>
      <c r="O31" s="2">
        <f>COUNTA(G31:N31)</f>
        <v>0</v>
      </c>
      <c r="P31" s="3">
        <f>SUM(G31:N31)</f>
        <v>0</v>
      </c>
      <c r="Q31" s="6">
        <f>IF(O31=0,0,P31/O31)</f>
        <v>0</v>
      </c>
      <c r="R31" s="70"/>
      <c r="S31">
        <f>IF(D31="","","X")</f>
      </c>
    </row>
    <row r="32" spans="1:19" ht="12.75">
      <c r="A32" s="1">
        <f>IF($D32="","",VLOOKUP($D32,Accueil!$A$1:$Y$125,5,FALSE))</f>
      </c>
      <c r="B32" s="15">
        <f>IF($D32="","",VLOOKUP($D32,Régional!$A$1:$Y$96,7,FALSE))</f>
      </c>
      <c r="C32" s="15">
        <f>CONCATENATE(A32,B32)</f>
      </c>
      <c r="D32" s="91">
        <f>IF(Accueil!H48="X",Accueil!A48,"")</f>
      </c>
      <c r="E32" s="1">
        <f>IF($D32="","",VLOOKUP($D32,Régional!$A$1:$Y$96,16,FALSE))</f>
      </c>
      <c r="F32" s="1">
        <f>IF($D32="","",VLOOKUP($D32,Régional!$A$1:$Y$96,13,FALSE))</f>
      </c>
      <c r="G32" s="17"/>
      <c r="H32" s="17"/>
      <c r="I32" s="17"/>
      <c r="J32" s="17"/>
      <c r="K32" s="17"/>
      <c r="L32" s="17"/>
      <c r="M32" s="17"/>
      <c r="N32" s="17"/>
      <c r="O32" s="2">
        <f>COUNTA(G32:N32)</f>
        <v>0</v>
      </c>
      <c r="P32" s="3">
        <f>SUM(G32:N32)</f>
        <v>0</v>
      </c>
      <c r="Q32" s="6">
        <f>IF(O32=0,0,P32/O32)</f>
        <v>0</v>
      </c>
      <c r="R32" s="70"/>
      <c r="S32">
        <f>IF(D32="","","X")</f>
      </c>
    </row>
    <row r="33" spans="1:19" ht="12.75">
      <c r="A33" s="1">
        <f>IF($D33="","",VLOOKUP($D33,Accueil!$A$1:$Y$125,5,FALSE))</f>
      </c>
      <c r="B33" s="15">
        <f>IF($D33="","",VLOOKUP($D33,Régional!$A$1:$Y$96,7,FALSE))</f>
      </c>
      <c r="C33" s="15">
        <f>CONCATENATE(A33,B33)</f>
      </c>
      <c r="D33" s="91">
        <f>IF(Accueil!H49="X",Accueil!A49,"")</f>
      </c>
      <c r="E33" s="1">
        <f>IF($D33="","",VLOOKUP($D33,Régional!$A$1:$Y$96,16,FALSE))</f>
      </c>
      <c r="F33" s="1">
        <f>IF($D33="","",VLOOKUP($D33,Régional!$A$1:$Y$96,13,FALSE))</f>
      </c>
      <c r="G33" s="17"/>
      <c r="H33" s="17"/>
      <c r="I33" s="17"/>
      <c r="J33" s="17"/>
      <c r="K33" s="17"/>
      <c r="L33" s="17"/>
      <c r="M33" s="17"/>
      <c r="N33" s="17"/>
      <c r="O33" s="2">
        <f>COUNTA(G33:N33)</f>
        <v>0</v>
      </c>
      <c r="P33" s="3">
        <f>SUM(G33:N33)</f>
        <v>0</v>
      </c>
      <c r="Q33" s="6">
        <f>IF(O33=0,0,P33/O33)</f>
        <v>0</v>
      </c>
      <c r="R33" s="70"/>
      <c r="S33">
        <f>IF(D33="","","X")</f>
      </c>
    </row>
    <row r="34" spans="1:19" ht="12.75">
      <c r="A34" s="1">
        <f>IF($D34="","",VLOOKUP($D34,Accueil!$A$1:$Y$125,5,FALSE))</f>
      </c>
      <c r="B34" s="15">
        <f>IF($D34="","",VLOOKUP($D34,Régional!$A$1:$Y$96,7,FALSE))</f>
      </c>
      <c r="C34" s="15">
        <f>CONCATENATE(A34,B34)</f>
      </c>
      <c r="D34" s="91">
        <f>IF(Accueil!H35="X",Accueil!A35,"")</f>
      </c>
      <c r="E34" s="1">
        <f>IF($D34="","",VLOOKUP($D34,Régional!$A$1:$Y$96,16,FALSE))</f>
      </c>
      <c r="F34" s="1">
        <f>IF($D34="","",VLOOKUP($D34,Régional!$A$1:$Y$96,13,FALSE))</f>
      </c>
      <c r="G34" s="17"/>
      <c r="H34" s="17"/>
      <c r="I34" s="17"/>
      <c r="J34" s="17"/>
      <c r="K34" s="17"/>
      <c r="L34" s="17"/>
      <c r="M34" s="17"/>
      <c r="N34" s="17"/>
      <c r="O34" s="2">
        <f>COUNTA(G34:N34)</f>
        <v>0</v>
      </c>
      <c r="P34" s="3">
        <f>SUM(G34:N34)</f>
        <v>0</v>
      </c>
      <c r="Q34" s="6">
        <f>IF(O34=0,0,P34/O34)</f>
        <v>0</v>
      </c>
      <c r="R34" s="70"/>
      <c r="S34">
        <f>IF(D34="","","X")</f>
      </c>
    </row>
    <row r="35" spans="1:19" ht="12.75">
      <c r="A35" s="1">
        <f>IF($D35="","",VLOOKUP($D35,Accueil!$A$1:$Y$125,5,FALSE))</f>
      </c>
      <c r="B35" s="15">
        <f>IF($D35="","",VLOOKUP($D35,Régional!$A$1:$Y$96,7,FALSE))</f>
      </c>
      <c r="C35" s="15">
        <f>CONCATENATE(A35,B35)</f>
      </c>
      <c r="D35" s="91">
        <f>IF(Accueil!H62="X",Accueil!A62,"")</f>
      </c>
      <c r="E35" s="1">
        <f>IF($D35="","",VLOOKUP($D35,Régional!$A$1:$Y$96,16,FALSE))</f>
      </c>
      <c r="F35" s="1">
        <f>IF($D35="","",VLOOKUP($D35,Régional!$A$1:$Y$96,13,FALSE))</f>
      </c>
      <c r="G35" s="17"/>
      <c r="H35" s="17"/>
      <c r="I35" s="17"/>
      <c r="J35" s="17"/>
      <c r="K35" s="17"/>
      <c r="L35" s="17"/>
      <c r="M35" s="17"/>
      <c r="N35" s="17"/>
      <c r="O35" s="2">
        <f>COUNTA(G35:N35)</f>
        <v>0</v>
      </c>
      <c r="P35" s="3">
        <f>SUM(G35:N35)</f>
        <v>0</v>
      </c>
      <c r="Q35" s="6">
        <f>IF(O35=0,0,P35/O35)</f>
        <v>0</v>
      </c>
      <c r="R35" s="70"/>
      <c r="S35">
        <f>IF(D35="","","X")</f>
      </c>
    </row>
    <row r="36" spans="1:19" ht="12.75">
      <c r="A36" s="1">
        <f>IF($D36="","",VLOOKUP($D36,Accueil!$A$1:$Y$125,5,FALSE))</f>
      </c>
      <c r="B36" s="15">
        <f>IF($D36="","",VLOOKUP($D36,Régional!$A$1:$Y$96,7,FALSE))</f>
      </c>
      <c r="C36" s="15">
        <f>CONCATENATE(A36,B36)</f>
      </c>
      <c r="D36" s="91">
        <f>IF(Accueil!H59="X",Accueil!A59,"")</f>
      </c>
      <c r="E36" s="1">
        <f>IF($D36="","",VLOOKUP($D36,Régional!$A$1:$Y$96,16,FALSE))</f>
      </c>
      <c r="F36" s="1">
        <f>IF($D36="","",VLOOKUP($D36,Régional!$A$1:$Y$96,13,FALSE))</f>
      </c>
      <c r="G36" s="17"/>
      <c r="H36" s="17"/>
      <c r="I36" s="17"/>
      <c r="J36" s="17"/>
      <c r="K36" s="17"/>
      <c r="L36" s="17"/>
      <c r="M36" s="17"/>
      <c r="N36" s="17"/>
      <c r="O36" s="2">
        <f>COUNTA(G36:N36)</f>
        <v>0</v>
      </c>
      <c r="P36" s="3">
        <f>SUM(G36:N36)</f>
        <v>0</v>
      </c>
      <c r="Q36" s="6">
        <f>IF(O36=0,0,P36/O36)</f>
        <v>0</v>
      </c>
      <c r="R36" s="70"/>
      <c r="S36">
        <f>IF(D36="","","X")</f>
      </c>
    </row>
    <row r="37" spans="1:19" ht="12.75">
      <c r="A37" s="1">
        <f>IF($D37="","",VLOOKUP($D37,Accueil!$A$1:$Y$125,5,FALSE))</f>
      </c>
      <c r="B37" s="15">
        <f>IF($D37="","",VLOOKUP($D37,Régional!$A$1:$Y$96,7,FALSE))</f>
      </c>
      <c r="C37" s="15">
        <f>CONCATENATE(A37,B37)</f>
      </c>
      <c r="D37" s="91">
        <f>IF(Accueil!H41="X",Accueil!A41,"")</f>
      </c>
      <c r="E37" s="1">
        <f>IF($D37="","",VLOOKUP($D37,Régional!$A$1:$Y$96,16,FALSE))</f>
      </c>
      <c r="F37" s="1">
        <f>IF($D37="","",VLOOKUP($D37,Régional!$A$1:$Y$96,13,FALSE))</f>
      </c>
      <c r="G37" s="17"/>
      <c r="H37" s="17"/>
      <c r="I37" s="17"/>
      <c r="J37" s="17"/>
      <c r="K37" s="17"/>
      <c r="L37" s="17"/>
      <c r="M37" s="17"/>
      <c r="N37" s="17"/>
      <c r="O37" s="2">
        <f>COUNTA(G37:N37)</f>
        <v>0</v>
      </c>
      <c r="P37" s="3">
        <f>SUM(G37:N37)</f>
        <v>0</v>
      </c>
      <c r="Q37" s="6">
        <f>IF(O37=0,0,P37/O37)</f>
        <v>0</v>
      </c>
      <c r="R37" s="70"/>
      <c r="S37">
        <f>IF(D37="","","X")</f>
      </c>
    </row>
    <row r="38" spans="1:19" ht="12.75">
      <c r="A38" s="1">
        <f>IF($D38="","",VLOOKUP($D38,Accueil!$A$1:$Y$125,5,FALSE))</f>
      </c>
      <c r="B38" s="15">
        <f>IF($D38="","",VLOOKUP($D38,Régional!$A$1:$Y$96,7,FALSE))</f>
      </c>
      <c r="C38" s="15">
        <f>CONCATENATE(A38,B38)</f>
      </c>
      <c r="D38" s="91">
        <f>IF(Accueil!H29="X",Accueil!A29,"")</f>
      </c>
      <c r="E38" s="1">
        <f>IF($D38="","",VLOOKUP($D38,Régional!$A$1:$Y$96,16,FALSE))</f>
      </c>
      <c r="F38" s="1">
        <f>IF($D38="","",VLOOKUP($D38,Régional!$A$1:$Y$96,13,FALSE))</f>
      </c>
      <c r="G38" s="17"/>
      <c r="H38" s="17"/>
      <c r="I38" s="17"/>
      <c r="J38" s="17"/>
      <c r="K38" s="17"/>
      <c r="L38" s="17"/>
      <c r="M38" s="17"/>
      <c r="N38" s="17"/>
      <c r="O38" s="2">
        <f>COUNTA(G38:N38)</f>
        <v>0</v>
      </c>
      <c r="P38" s="3">
        <f>SUM(G38:N38)</f>
        <v>0</v>
      </c>
      <c r="Q38" s="6">
        <f>IF(O38=0,0,P38/O38)</f>
        <v>0</v>
      </c>
      <c r="R38" s="70"/>
      <c r="S38">
        <f>IF(D38="","","X")</f>
      </c>
    </row>
    <row r="39" spans="1:19" ht="12.75">
      <c r="A39" s="1">
        <f>IF($D39="","",VLOOKUP($D39,Accueil!$A$1:$Y$125,5,FALSE))</f>
      </c>
      <c r="B39" s="15">
        <f>IF($D39="","",VLOOKUP($D39,Régional!$A$1:$Y$96,7,FALSE))</f>
      </c>
      <c r="C39" s="15">
        <f>CONCATENATE(A39,B39)</f>
      </c>
      <c r="D39" s="91">
        <f>IF(Accueil!H32="X",Accueil!A32,"")</f>
      </c>
      <c r="E39" s="1">
        <f>IF($D39="","",VLOOKUP($D39,Régional!$A$1:$Y$96,16,FALSE))</f>
      </c>
      <c r="F39" s="1">
        <f>IF($D39="","",VLOOKUP($D39,Régional!$A$1:$Y$96,13,FALSE))</f>
      </c>
      <c r="G39" s="17"/>
      <c r="H39" s="17"/>
      <c r="I39" s="17"/>
      <c r="J39" s="17"/>
      <c r="K39" s="17"/>
      <c r="L39" s="17"/>
      <c r="M39" s="17"/>
      <c r="N39" s="17"/>
      <c r="O39" s="2">
        <f>COUNTA(G39:N39)</f>
        <v>0</v>
      </c>
      <c r="P39" s="3">
        <f>SUM(G39:N39)</f>
        <v>0</v>
      </c>
      <c r="Q39" s="6">
        <f>IF(O39=0,0,P39/O39)</f>
        <v>0</v>
      </c>
      <c r="R39" s="70"/>
      <c r="S39">
        <f>IF(D39="","","X")</f>
      </c>
    </row>
    <row r="40" spans="1:19" ht="12.75">
      <c r="A40" s="1">
        <f>IF($D40="","",VLOOKUP($D40,Accueil!$A$1:$Y$125,5,FALSE))</f>
      </c>
      <c r="B40" s="15">
        <f>IF($D40="","",VLOOKUP($D40,Régional!$A$1:$Y$96,7,FALSE))</f>
      </c>
      <c r="C40" s="15">
        <f>CONCATENATE(A40,B40)</f>
      </c>
      <c r="D40" s="91">
        <f>IF(Accueil!H64="X",Accueil!A64,"")</f>
      </c>
      <c r="E40" s="1">
        <f>IF($D40="","",VLOOKUP($D40,Régional!$A$1:$Y$96,16,FALSE))</f>
      </c>
      <c r="F40" s="1">
        <f>IF($D40="","",VLOOKUP($D40,Régional!$A$1:$Y$96,13,FALSE))</f>
      </c>
      <c r="G40" s="17"/>
      <c r="H40" s="17"/>
      <c r="I40" s="17"/>
      <c r="J40" s="17"/>
      <c r="K40" s="17"/>
      <c r="L40" s="17"/>
      <c r="M40" s="17"/>
      <c r="N40" s="17"/>
      <c r="O40" s="2">
        <f>COUNTA(G40:N40)</f>
        <v>0</v>
      </c>
      <c r="P40" s="3">
        <f>SUM(G40:N40)</f>
        <v>0</v>
      </c>
      <c r="Q40" s="6">
        <f>IF(O40=0,0,P40/O40)</f>
        <v>0</v>
      </c>
      <c r="R40" s="70"/>
      <c r="S40">
        <f>IF(D40="","","X")</f>
      </c>
    </row>
    <row r="41" spans="1:19" ht="12.75">
      <c r="A41" s="1">
        <f>IF($D41="","",VLOOKUP($D41,Accueil!$A$1:$Y$125,5,FALSE))</f>
      </c>
      <c r="B41" s="15">
        <f>IF($D41="","",VLOOKUP($D41,Régional!$A$1:$Y$96,7,FALSE))</f>
      </c>
      <c r="C41" s="15">
        <f>CONCATENATE(A41,B41)</f>
      </c>
      <c r="D41" s="91">
        <f>IF(Accueil!H45="X",Accueil!A45,"")</f>
      </c>
      <c r="E41" s="1">
        <f>IF($D41="","",VLOOKUP($D41,Régional!$A$1:$Y$96,16,FALSE))</f>
      </c>
      <c r="F41" s="1">
        <f>IF($D41="","",VLOOKUP($D41,Régional!$A$1:$Y$96,13,FALSE))</f>
      </c>
      <c r="G41" s="17"/>
      <c r="H41" s="17"/>
      <c r="I41" s="17"/>
      <c r="J41" s="17"/>
      <c r="K41" s="17"/>
      <c r="L41" s="17"/>
      <c r="M41" s="17"/>
      <c r="N41" s="17"/>
      <c r="O41" s="2">
        <f>COUNTA(G41:N41)</f>
        <v>0</v>
      </c>
      <c r="P41" s="3">
        <f>SUM(G41:N41)</f>
        <v>0</v>
      </c>
      <c r="Q41" s="6">
        <f>IF(O41=0,0,P41/O41)</f>
        <v>0</v>
      </c>
      <c r="R41" s="70"/>
      <c r="S41">
        <f>IF(D41="","","X")</f>
      </c>
    </row>
    <row r="42" spans="1:19" ht="12.75">
      <c r="A42" s="1">
        <f>IF($D42="","",VLOOKUP($D42,Accueil!$A$1:$Y$125,5,FALSE))</f>
      </c>
      <c r="B42" s="15">
        <f>IF($D42="","",VLOOKUP($D42,Régional!$A$1:$Y$96,7,FALSE))</f>
      </c>
      <c r="C42" s="15">
        <f>CONCATENATE(A42,B42)</f>
      </c>
      <c r="D42" s="91">
        <f>IF(Accueil!H74="X",Accueil!A74,"")</f>
      </c>
      <c r="E42" s="1">
        <f>IF($D42="","",VLOOKUP($D42,Régional!$A$1:$Y$96,16,FALSE))</f>
      </c>
      <c r="F42" s="1">
        <f>IF($D42="","",VLOOKUP($D42,Régional!$A$1:$Y$96,13,FALSE))</f>
      </c>
      <c r="G42" s="17"/>
      <c r="H42" s="17"/>
      <c r="I42" s="17"/>
      <c r="J42" s="17"/>
      <c r="K42" s="17"/>
      <c r="L42" s="17"/>
      <c r="M42" s="17"/>
      <c r="N42" s="17"/>
      <c r="O42" s="2">
        <f>COUNTA(G42:N42)</f>
        <v>0</v>
      </c>
      <c r="P42" s="3">
        <f>SUM(G42:N42)</f>
        <v>0</v>
      </c>
      <c r="Q42" s="6">
        <f>IF(O42=0,0,P42/O42)</f>
        <v>0</v>
      </c>
      <c r="R42" s="70"/>
      <c r="S42">
        <f>IF(D42="","","X")</f>
      </c>
    </row>
    <row r="43" spans="1:19" ht="12.75">
      <c r="A43" s="1">
        <f>IF($D43="","",VLOOKUP($D43,Accueil!$A$1:$Y$125,5,FALSE))</f>
      </c>
      <c r="B43" s="15">
        <f>IF($D43="","",VLOOKUP($D43,Régional!$A$1:$Y$96,7,FALSE))</f>
      </c>
      <c r="C43" s="15">
        <f>CONCATENATE(A43,B43)</f>
      </c>
      <c r="D43" s="91">
        <f>IF(Accueil!H68="X",Accueil!A68,"")</f>
      </c>
      <c r="E43" s="1">
        <f>IF($D43="","",VLOOKUP($D43,Régional!$A$1:$Y$96,16,FALSE))</f>
      </c>
      <c r="F43" s="1">
        <f>IF($D43="","",VLOOKUP($D43,Régional!$A$1:$Y$96,13,FALSE))</f>
      </c>
      <c r="G43" s="17"/>
      <c r="H43" s="17"/>
      <c r="I43" s="17"/>
      <c r="J43" s="17"/>
      <c r="K43" s="17"/>
      <c r="L43" s="17"/>
      <c r="M43" s="17"/>
      <c r="N43" s="17"/>
      <c r="O43" s="2">
        <f>COUNTA(G43:N43)</f>
        <v>0</v>
      </c>
      <c r="P43" s="3">
        <f>SUM(G43:N43)</f>
        <v>0</v>
      </c>
      <c r="Q43" s="6">
        <f>IF(O43=0,0,P43/O43)</f>
        <v>0</v>
      </c>
      <c r="R43" s="70"/>
      <c r="S43">
        <f>IF(D43="","","X")</f>
      </c>
    </row>
    <row r="44" spans="1:19" ht="12.75">
      <c r="A44" s="1">
        <f>IF($D44="","",VLOOKUP($D44,Accueil!$A$1:$Y$125,5,FALSE))</f>
      </c>
      <c r="B44" s="15">
        <f>IF($D44="","",VLOOKUP($D44,Régional!$A$1:$Y$96,7,FALSE))</f>
      </c>
      <c r="C44" s="15">
        <f>CONCATENATE(A44,B44)</f>
      </c>
      <c r="D44" s="91">
        <f>IF(Accueil!H43="X",Accueil!A43,"")</f>
      </c>
      <c r="E44" s="1">
        <f>IF($D44="","",VLOOKUP($D44,Régional!$A$1:$Y$96,16,FALSE))</f>
      </c>
      <c r="F44" s="1">
        <f>IF($D44="","",VLOOKUP($D44,Régional!$A$1:$Y$96,13,FALSE))</f>
      </c>
      <c r="G44" s="17"/>
      <c r="H44" s="17"/>
      <c r="I44" s="17"/>
      <c r="J44" s="17"/>
      <c r="K44" s="17"/>
      <c r="L44" s="17"/>
      <c r="M44" s="17"/>
      <c r="N44" s="17"/>
      <c r="O44" s="2">
        <f>COUNTA(G44:N44)</f>
        <v>0</v>
      </c>
      <c r="P44" s="3">
        <f>SUM(G44:N44)</f>
        <v>0</v>
      </c>
      <c r="Q44" s="6">
        <f>IF(O44=0,0,P44/O44)</f>
        <v>0</v>
      </c>
      <c r="R44" s="70"/>
      <c r="S44">
        <f>IF(D44="","","X")</f>
      </c>
    </row>
    <row r="45" spans="1:19" ht="12.75">
      <c r="A45" s="1">
        <f>IF($D45="","",VLOOKUP($D45,Accueil!$A$1:$Y$125,5,FALSE))</f>
      </c>
      <c r="B45" s="15">
        <f>IF($D45="","",VLOOKUP($D45,Régional!$A$1:$Y$96,7,FALSE))</f>
      </c>
      <c r="C45" s="15">
        <f>CONCATENATE(A45,B45)</f>
      </c>
      <c r="D45" s="91">
        <f>IF(Accueil!H72="X",Accueil!A72,"")</f>
      </c>
      <c r="E45" s="1">
        <f>IF($D45="","",VLOOKUP($D45,Régional!$A$1:$Y$96,16,FALSE))</f>
      </c>
      <c r="F45" s="1">
        <f>IF($D45="","",VLOOKUP($D45,Régional!$A$1:$Y$96,13,FALSE))</f>
      </c>
      <c r="G45" s="17"/>
      <c r="H45" s="17"/>
      <c r="I45" s="17"/>
      <c r="J45" s="17"/>
      <c r="K45" s="17"/>
      <c r="L45" s="17"/>
      <c r="M45" s="17"/>
      <c r="N45" s="17"/>
      <c r="O45" s="2">
        <f>COUNTA(G45:N45)</f>
        <v>0</v>
      </c>
      <c r="P45" s="3">
        <f>SUM(G45:N45)</f>
        <v>0</v>
      </c>
      <c r="Q45" s="6">
        <f>IF(O45=0,0,P45/O45)</f>
        <v>0</v>
      </c>
      <c r="R45" s="70"/>
      <c r="S45">
        <f>IF(D45="","","X")</f>
      </c>
    </row>
    <row r="46" spans="1:19" ht="12.75">
      <c r="A46" s="1">
        <f>IF($D46="","",VLOOKUP($D46,Accueil!$A$1:$Y$125,5,FALSE))</f>
      </c>
      <c r="B46" s="15">
        <f>IF($D46="","",VLOOKUP($D46,Régional!$A$1:$Y$96,7,FALSE))</f>
      </c>
      <c r="C46" s="15">
        <f>CONCATENATE(A46,B46)</f>
      </c>
      <c r="D46" s="91">
        <f>IF(Accueil!H65="X",Accueil!A65,"")</f>
      </c>
      <c r="E46" s="1">
        <f>IF($D46="","",VLOOKUP($D46,Régional!$A$1:$Y$96,16,FALSE))</f>
      </c>
      <c r="F46" s="1">
        <f>IF($D46="","",VLOOKUP($D46,Régional!$A$1:$Y$96,13,FALSE))</f>
      </c>
      <c r="G46" s="17"/>
      <c r="H46" s="17"/>
      <c r="I46" s="17"/>
      <c r="J46" s="17"/>
      <c r="K46" s="17"/>
      <c r="L46" s="17"/>
      <c r="M46" s="17"/>
      <c r="N46" s="17"/>
      <c r="O46" s="2">
        <f>COUNTA(G46:N46)</f>
        <v>0</v>
      </c>
      <c r="P46" s="3">
        <f>SUM(G46:N46)</f>
        <v>0</v>
      </c>
      <c r="Q46" s="6">
        <f>IF(O46=0,0,P46/O46)</f>
        <v>0</v>
      </c>
      <c r="R46" s="70"/>
      <c r="S46">
        <f>IF(D46="","","X")</f>
      </c>
    </row>
    <row r="47" spans="1:19" ht="12.75">
      <c r="A47" s="1">
        <f>IF($D47="","",VLOOKUP($D47,Accueil!$A$1:$Y$125,5,FALSE))</f>
      </c>
      <c r="B47" s="15">
        <f>IF($D47="","",VLOOKUP($D47,Régional!$A$1:$Y$96,7,FALSE))</f>
      </c>
      <c r="C47" s="15">
        <f>CONCATENATE(A47,B47)</f>
      </c>
      <c r="D47" s="91">
        <f>IF(Accueil!H67="X",Accueil!A67,"")</f>
      </c>
      <c r="E47" s="1">
        <f>IF($D47="","",VLOOKUP($D47,Régional!$A$1:$Y$96,16,FALSE))</f>
      </c>
      <c r="F47" s="1">
        <f>IF($D47="","",VLOOKUP($D47,Régional!$A$1:$Y$96,13,FALSE))</f>
      </c>
      <c r="G47" s="17"/>
      <c r="H47" s="17"/>
      <c r="I47" s="17"/>
      <c r="J47" s="17"/>
      <c r="K47" s="17"/>
      <c r="L47" s="17"/>
      <c r="M47" s="17"/>
      <c r="N47" s="17"/>
      <c r="O47" s="2">
        <f>COUNTA(G47:N47)</f>
        <v>0</v>
      </c>
      <c r="P47" s="3">
        <f>SUM(G47:N47)</f>
        <v>0</v>
      </c>
      <c r="Q47" s="6">
        <f>IF(O47=0,0,P47/O47)</f>
        <v>0</v>
      </c>
      <c r="R47" s="70"/>
      <c r="S47">
        <f>IF(D47="","","X")</f>
      </c>
    </row>
    <row r="48" spans="1:19" ht="12.75">
      <c r="A48" s="1">
        <f>IF($D48="","",VLOOKUP($D48,Accueil!$A$1:$Y$125,5,FALSE))</f>
      </c>
      <c r="B48" s="15">
        <f>IF($D48="","",VLOOKUP($D48,Régional!$A$1:$Y$96,7,FALSE))</f>
      </c>
      <c r="C48" s="15">
        <f>CONCATENATE(A48,B48)</f>
      </c>
      <c r="D48" s="91">
        <f>IF(Accueil!H47="X",Accueil!A47,"")</f>
      </c>
      <c r="E48" s="1">
        <f>IF($D48="","",VLOOKUP($D48,Régional!$A$1:$Y$96,16,FALSE))</f>
      </c>
      <c r="F48" s="1">
        <f>IF($D48="","",VLOOKUP($D48,Régional!$A$1:$Y$96,13,FALSE))</f>
      </c>
      <c r="G48" s="17"/>
      <c r="H48" s="17"/>
      <c r="I48" s="17"/>
      <c r="J48" s="17"/>
      <c r="K48" s="17"/>
      <c r="L48" s="17"/>
      <c r="M48" s="17"/>
      <c r="N48" s="17"/>
      <c r="O48" s="2">
        <f>COUNTA(G48:N48)</f>
        <v>0</v>
      </c>
      <c r="P48" s="3">
        <f>SUM(G48:N48)</f>
        <v>0</v>
      </c>
      <c r="Q48" s="6">
        <f>IF(O48=0,0,P48/O48)</f>
        <v>0</v>
      </c>
      <c r="R48" s="70"/>
      <c r="S48">
        <f>IF(D48="","","X")</f>
      </c>
    </row>
    <row r="49" spans="1:19" ht="12.75">
      <c r="A49" s="1">
        <f>IF($D49="","",VLOOKUP($D49,Accueil!$A$1:$Y$125,5,FALSE))</f>
      </c>
      <c r="B49" s="15">
        <f>IF($D49="","",VLOOKUP($D49,Régional!$A$1:$Y$96,7,FALSE))</f>
      </c>
      <c r="C49" s="15">
        <f>CONCATENATE(A49,B49)</f>
      </c>
      <c r="D49" s="91">
        <f>IF(Accueil!H69="X",Accueil!A69,"")</f>
      </c>
      <c r="E49" s="1">
        <f>IF($D49="","",VLOOKUP($D49,Régional!$A$1:$Y$96,16,FALSE))</f>
      </c>
      <c r="F49" s="1">
        <f>IF($D49="","",VLOOKUP($D49,Régional!$A$1:$Y$96,13,FALSE))</f>
      </c>
      <c r="G49" s="17"/>
      <c r="H49" s="17"/>
      <c r="I49" s="17"/>
      <c r="J49" s="17"/>
      <c r="K49" s="17"/>
      <c r="L49" s="17"/>
      <c r="M49" s="17"/>
      <c r="N49" s="17"/>
      <c r="O49" s="2">
        <f>COUNTA(G49:N49)</f>
        <v>0</v>
      </c>
      <c r="P49" s="3">
        <f>SUM(G49:N49)</f>
        <v>0</v>
      </c>
      <c r="Q49" s="6">
        <f>IF(O49=0,0,P49/O49)</f>
        <v>0</v>
      </c>
      <c r="R49" s="70"/>
      <c r="S49">
        <f>IF(D49="","","X")</f>
      </c>
    </row>
    <row r="50" spans="1:19" ht="12.75">
      <c r="A50" s="1">
        <f>IF($D50="","",VLOOKUP($D50,Accueil!$A$1:$Y$125,5,FALSE))</f>
      </c>
      <c r="B50" s="15">
        <f>IF($D50="","",VLOOKUP($D50,Régional!$A$1:$Y$96,7,FALSE))</f>
      </c>
      <c r="C50" s="15">
        <f>CONCATENATE(A50,B50)</f>
      </c>
      <c r="D50" s="91">
        <f>IF(Accueil!H38="X",Accueil!A38,"")</f>
      </c>
      <c r="E50" s="1">
        <f>IF($D50="","",VLOOKUP($D50,Régional!$A$1:$Y$96,16,FALSE))</f>
      </c>
      <c r="F50" s="1">
        <f>IF($D50="","",VLOOKUP($D50,Régional!$A$1:$Y$96,13,FALSE))</f>
      </c>
      <c r="G50" s="17"/>
      <c r="H50" s="17"/>
      <c r="I50" s="17"/>
      <c r="J50" s="17"/>
      <c r="K50" s="17"/>
      <c r="L50" s="17"/>
      <c r="M50" s="17"/>
      <c r="N50" s="17"/>
      <c r="O50" s="2">
        <f>COUNTA(G50:N50)</f>
        <v>0</v>
      </c>
      <c r="P50" s="3">
        <f>SUM(G50:N50)</f>
        <v>0</v>
      </c>
      <c r="Q50" s="6">
        <f>IF(O50=0,0,P50/O50)</f>
        <v>0</v>
      </c>
      <c r="R50" s="70"/>
      <c r="S50">
        <f>IF(D50="","","X")</f>
      </c>
    </row>
    <row r="51" spans="1:19" ht="12.75">
      <c r="A51" s="1">
        <f>IF($D51="","",VLOOKUP($D51,Accueil!$A$1:$Y$125,5,FALSE))</f>
      </c>
      <c r="B51" s="15">
        <f>IF($D51="","",VLOOKUP($D51,Régional!$A$1:$Y$96,7,FALSE))</f>
      </c>
      <c r="C51" s="15">
        <f>CONCATENATE(A51,B51)</f>
      </c>
      <c r="D51" s="91">
        <f>IF(Accueil!H66="X",Accueil!A66,"")</f>
      </c>
      <c r="E51" s="1">
        <f>IF($D51="","",VLOOKUP($D51,Régional!$A$1:$Y$96,16,FALSE))</f>
      </c>
      <c r="F51" s="1">
        <f>IF($D51="","",VLOOKUP($D51,Régional!$A$1:$Y$96,13,FALSE))</f>
      </c>
      <c r="G51" s="17"/>
      <c r="H51" s="17"/>
      <c r="I51" s="17"/>
      <c r="J51" s="17"/>
      <c r="K51" s="17"/>
      <c r="L51" s="17"/>
      <c r="M51" s="17"/>
      <c r="N51" s="17"/>
      <c r="O51" s="2">
        <f>COUNTA(G51:N51)</f>
        <v>0</v>
      </c>
      <c r="P51" s="3">
        <f>SUM(G51:N51)</f>
        <v>0</v>
      </c>
      <c r="Q51" s="6">
        <f>IF(O51=0,0,P51/O51)</f>
        <v>0</v>
      </c>
      <c r="R51" s="70"/>
      <c r="S51">
        <f>IF(D51="","","X")</f>
      </c>
    </row>
    <row r="52" spans="1:19" ht="12.75">
      <c r="A52" s="1">
        <f>IF($D52="","",VLOOKUP($D52,Accueil!$A$1:$Y$125,5,FALSE))</f>
      </c>
      <c r="B52" s="15">
        <f>IF($D52="","",VLOOKUP($D52,Régional!$A$1:$Y$96,7,FALSE))</f>
      </c>
      <c r="C52" s="15">
        <f>CONCATENATE(A52,B52)</f>
      </c>
      <c r="D52" s="91">
        <f>IF(Accueil!H70="X",Accueil!A70,"")</f>
      </c>
      <c r="E52" s="1">
        <f>IF($D52="","",VLOOKUP($D52,Régional!$A$1:$Y$96,16,FALSE))</f>
      </c>
      <c r="F52" s="1">
        <f>IF($D52="","",VLOOKUP($D52,Régional!$A$1:$Y$96,13,FALSE))</f>
      </c>
      <c r="G52" s="17"/>
      <c r="H52" s="17"/>
      <c r="I52" s="17"/>
      <c r="J52" s="17"/>
      <c r="K52" s="17"/>
      <c r="L52" s="17"/>
      <c r="M52" s="17"/>
      <c r="N52" s="17"/>
      <c r="O52" s="2">
        <f>COUNTA(G52:N52)</f>
        <v>0</v>
      </c>
      <c r="P52" s="3">
        <f>SUM(G52:N52)</f>
        <v>0</v>
      </c>
      <c r="Q52" s="6">
        <f>IF(O52=0,0,P52/O52)</f>
        <v>0</v>
      </c>
      <c r="R52" s="70"/>
      <c r="S52">
        <f>IF(D52="","","X")</f>
      </c>
    </row>
    <row r="53" spans="1:19" ht="12.75">
      <c r="A53" s="1">
        <f>IF($D53="","",VLOOKUP($D53,Accueil!$A$1:$Y$125,5,FALSE))</f>
      </c>
      <c r="B53" s="15">
        <f>IF($D53="","",VLOOKUP($D53,Régional!$A$1:$Y$96,7,FALSE))</f>
      </c>
      <c r="C53" s="15">
        <f>CONCATENATE(A53,B53)</f>
      </c>
      <c r="D53" s="91">
        <f>IF(Accueil!H71="X",Accueil!A71,"")</f>
      </c>
      <c r="E53" s="1">
        <f>IF($D53="","",VLOOKUP($D53,Régional!$A$1:$Y$96,16,FALSE))</f>
      </c>
      <c r="F53" s="1">
        <f>IF($D53="","",VLOOKUP($D53,Régional!$A$1:$Y$96,13,FALSE))</f>
      </c>
      <c r="G53" s="17"/>
      <c r="H53" s="17"/>
      <c r="I53" s="17"/>
      <c r="J53" s="17"/>
      <c r="K53" s="17"/>
      <c r="L53" s="17"/>
      <c r="M53" s="17"/>
      <c r="N53" s="17"/>
      <c r="O53" s="2">
        <f>COUNTA(G53:N53)</f>
        <v>0</v>
      </c>
      <c r="P53" s="3">
        <f>SUM(G53:N53)</f>
        <v>0</v>
      </c>
      <c r="Q53" s="6">
        <f>IF(O53=0,0,P53/O53)</f>
        <v>0</v>
      </c>
      <c r="R53" s="70"/>
      <c r="S53">
        <f>IF(D53="","","X")</f>
      </c>
    </row>
    <row r="54" spans="1:19" ht="12.75">
      <c r="A54" s="1">
        <f>IF($D54="","",VLOOKUP($D54,Accueil!$A$1:$Y$125,5,FALSE))</f>
      </c>
      <c r="B54" s="15">
        <f>IF($D54="","",VLOOKUP($D54,Régional!$A$1:$Y$96,7,FALSE))</f>
      </c>
      <c r="C54" s="15">
        <f>CONCATENATE(A54,B54)</f>
      </c>
      <c r="D54" s="91">
        <f>IF(Accueil!H73="X",Accueil!A73,"")</f>
      </c>
      <c r="E54" s="1">
        <f>IF($D54="","",VLOOKUP($D54,Régional!$A$1:$Y$96,16,FALSE))</f>
      </c>
      <c r="F54" s="1">
        <f>IF($D54="","",VLOOKUP($D54,Régional!$A$1:$Y$96,13,FALSE))</f>
      </c>
      <c r="G54" s="17"/>
      <c r="H54" s="17"/>
      <c r="I54" s="17"/>
      <c r="J54" s="17"/>
      <c r="K54" s="17"/>
      <c r="L54" s="17"/>
      <c r="M54" s="17"/>
      <c r="N54" s="17"/>
      <c r="O54" s="2">
        <f>COUNTA(G54:N54)</f>
        <v>0</v>
      </c>
      <c r="P54" s="3">
        <f>SUM(G54:N54)</f>
        <v>0</v>
      </c>
      <c r="Q54" s="6">
        <f>IF(O54=0,0,P54/O54)</f>
        <v>0</v>
      </c>
      <c r="R54" s="70"/>
      <c r="S54">
        <f>IF(D54="","","X")</f>
      </c>
    </row>
    <row r="55" spans="1:19" ht="12.75">
      <c r="A55" s="1">
        <f>IF($D55="","",VLOOKUP($D55,Accueil!$A$1:$Y$125,5,FALSE))</f>
      </c>
      <c r="B55" s="15">
        <f>IF($D55="","",VLOOKUP($D55,Régional!$A$1:$Y$96,7,FALSE))</f>
      </c>
      <c r="C55" s="15">
        <f>CONCATENATE(A55,B55)</f>
      </c>
      <c r="D55" s="91">
        <f>IF(Accueil!H76="X",Accueil!A76,"")</f>
      </c>
      <c r="E55" s="1">
        <f>IF($D55="","",VLOOKUP($D55,Régional!$A$1:$Y$96,16,FALSE))</f>
      </c>
      <c r="F55" s="1">
        <f>IF($D55="","",VLOOKUP($D55,Régional!$A$1:$Y$96,13,FALSE))</f>
      </c>
      <c r="G55" s="17"/>
      <c r="H55" s="17"/>
      <c r="I55" s="17"/>
      <c r="J55" s="17"/>
      <c r="K55" s="17"/>
      <c r="L55" s="17"/>
      <c r="M55" s="17"/>
      <c r="N55" s="17"/>
      <c r="O55" s="2">
        <f>COUNTA(G55:N55)</f>
        <v>0</v>
      </c>
      <c r="P55" s="3">
        <f>SUM(G55:N55)</f>
        <v>0</v>
      </c>
      <c r="Q55" s="6">
        <f>IF(O55=0,0,P55/O55)</f>
        <v>0</v>
      </c>
      <c r="R55" s="70"/>
      <c r="S55">
        <f>IF(D55="","","X")</f>
      </c>
    </row>
    <row r="56" spans="1:19" ht="12.75">
      <c r="A56" s="1">
        <f>IF($D56="","",VLOOKUP($D56,Accueil!$A$1:$Y$125,5,FALSE))</f>
      </c>
      <c r="B56" s="15">
        <f>IF($D56="","",VLOOKUP($D56,Régional!$A$1:$Y$96,7,FALSE))</f>
      </c>
      <c r="C56" s="15">
        <f>CONCATENATE(A56,B56)</f>
      </c>
      <c r="D56" s="91">
        <f>IF(Accueil!H75="X",Accueil!A75,"")</f>
      </c>
      <c r="E56" s="1">
        <f>IF($D56="","",VLOOKUP($D56,Régional!$A$1:$Y$96,16,FALSE))</f>
      </c>
      <c r="F56" s="1">
        <f>IF($D56="","",VLOOKUP($D56,Régional!$A$1:$Y$96,13,FALSE))</f>
      </c>
      <c r="G56" s="17"/>
      <c r="H56" s="17"/>
      <c r="I56" s="17"/>
      <c r="J56" s="17"/>
      <c r="K56" s="17"/>
      <c r="L56" s="17"/>
      <c r="M56" s="17"/>
      <c r="N56" s="17"/>
      <c r="O56" s="2">
        <f>COUNTA(G56:N56)</f>
        <v>0</v>
      </c>
      <c r="P56" s="3">
        <f>SUM(G56:N56)</f>
        <v>0</v>
      </c>
      <c r="Q56" s="6">
        <f>IF(O56=0,0,P56/O56)</f>
        <v>0</v>
      </c>
      <c r="R56" s="70"/>
      <c r="S56">
        <f>IF(D56="","","X")</f>
      </c>
    </row>
    <row r="57" spans="1:19" ht="12.75">
      <c r="A57" s="1">
        <f>IF($D57="","",VLOOKUP($D57,Accueil!$A$1:$Y$125,5,FALSE))</f>
      </c>
      <c r="B57" s="15">
        <f>IF($D57="","",VLOOKUP($D57,Régional!$A$1:$Y$96,7,FALSE))</f>
      </c>
      <c r="C57" s="15">
        <f>CONCATENATE(A57,B57)</f>
      </c>
      <c r="D57" s="91">
        <f>IF(Accueil!H77="X",Accueil!A77,"")</f>
      </c>
      <c r="E57" s="1">
        <f>IF($D57="","",VLOOKUP($D57,Régional!$A$1:$Y$96,16,FALSE))</f>
      </c>
      <c r="F57" s="1">
        <f>IF($D57="","",VLOOKUP($D57,Régional!$A$1:$Y$96,13,FALSE))</f>
      </c>
      <c r="G57" s="17"/>
      <c r="H57" s="17"/>
      <c r="I57" s="17"/>
      <c r="J57" s="17"/>
      <c r="K57" s="17"/>
      <c r="L57" s="17"/>
      <c r="M57" s="17"/>
      <c r="N57" s="17"/>
      <c r="O57" s="2">
        <f>COUNTA(G57:N57)</f>
        <v>0</v>
      </c>
      <c r="P57" s="3">
        <f>SUM(G57:N57)</f>
        <v>0</v>
      </c>
      <c r="Q57" s="6">
        <f>IF(O57=0,0,P57/O57)</f>
        <v>0</v>
      </c>
      <c r="R57" s="70"/>
      <c r="S57">
        <f>IF(D57="","","X")</f>
      </c>
    </row>
    <row r="58" spans="1:19" ht="12.75">
      <c r="A58" s="1">
        <f>IF($D58="","",VLOOKUP($D58,Accueil!$A$1:$Y$125,5,FALSE))</f>
      </c>
      <c r="B58" s="15">
        <f>IF($D58="","",VLOOKUP($D58,Régional!$A$1:$Y$96,7,FALSE))</f>
      </c>
      <c r="C58" s="15">
        <f>CONCATENATE(A58,B58)</f>
      </c>
      <c r="D58" s="91">
        <f>IF(Accueil!H78="X",Accueil!A78,"")</f>
      </c>
      <c r="E58" s="1">
        <f>IF($D58="","",VLOOKUP($D58,Régional!$A$1:$Y$96,16,FALSE))</f>
      </c>
      <c r="F58" s="1">
        <f>IF($D58="","",VLOOKUP($D58,Régional!$A$1:$Y$96,13,FALSE))</f>
      </c>
      <c r="G58" s="17"/>
      <c r="H58" s="17"/>
      <c r="I58" s="17"/>
      <c r="J58" s="17"/>
      <c r="K58" s="17"/>
      <c r="L58" s="17"/>
      <c r="M58" s="17"/>
      <c r="N58" s="17"/>
      <c r="O58" s="2">
        <f>COUNTA(G58:N58)</f>
        <v>0</v>
      </c>
      <c r="P58" s="3">
        <f>SUM(G58:N58)</f>
        <v>0</v>
      </c>
      <c r="Q58" s="6">
        <f>IF(O58=0,0,P58/O58)</f>
        <v>0</v>
      </c>
      <c r="R58" s="70"/>
      <c r="S58">
        <f>IF(D58="","","X")</f>
      </c>
    </row>
    <row r="59" spans="1:19" ht="12.75">
      <c r="A59" s="1">
        <f>IF($D59="","",VLOOKUP($D59,Accueil!$A$1:$Y$125,5,FALSE))</f>
      </c>
      <c r="B59" s="15">
        <f>IF($D59="","",VLOOKUP($D59,Régional!$A$1:$Y$96,7,FALSE))</f>
      </c>
      <c r="C59" s="15">
        <f>CONCATENATE(A59,B59)</f>
      </c>
      <c r="D59" s="91">
        <f>IF(Accueil!H79="X",Accueil!A79,"")</f>
      </c>
      <c r="E59" s="1">
        <f>IF($D59="","",VLOOKUP($D59,Régional!$A$1:$Y$96,16,FALSE))</f>
      </c>
      <c r="F59" s="1">
        <f>IF($D59="","",VLOOKUP($D59,Régional!$A$1:$Y$96,13,FALSE))</f>
      </c>
      <c r="G59" s="17"/>
      <c r="H59" s="17"/>
      <c r="I59" s="17"/>
      <c r="J59" s="17"/>
      <c r="K59" s="17"/>
      <c r="L59" s="17"/>
      <c r="M59" s="17"/>
      <c r="N59" s="17"/>
      <c r="O59" s="2">
        <f>COUNTA(G59:N59)</f>
        <v>0</v>
      </c>
      <c r="P59" s="3">
        <f>SUM(G59:N59)</f>
        <v>0</v>
      </c>
      <c r="Q59" s="6">
        <f>IF(O59=0,0,P59/O59)</f>
        <v>0</v>
      </c>
      <c r="R59" s="70"/>
      <c r="S59">
        <f>IF(D59="","","X")</f>
      </c>
    </row>
    <row r="60" spans="1:19" ht="12.75">
      <c r="A60" s="1">
        <f>IF($D60="","",VLOOKUP($D60,Accueil!$A$1:$Y$125,5,FALSE))</f>
      </c>
      <c r="B60" s="15">
        <f>IF($D60="","",VLOOKUP($D60,Régional!$A$1:$Y$96,7,FALSE))</f>
      </c>
      <c r="C60" s="15">
        <f>CONCATENATE(A60,B60)</f>
      </c>
      <c r="D60" s="91">
        <f>IF(Accueil!H80="X",Accueil!A80,"")</f>
      </c>
      <c r="E60" s="1">
        <f>IF($D60="","",VLOOKUP($D60,Régional!$A$1:$Y$96,16,FALSE))</f>
      </c>
      <c r="F60" s="1">
        <f>IF($D60="","",VLOOKUP($D60,Régional!$A$1:$Y$96,13,FALSE))</f>
      </c>
      <c r="G60" s="17"/>
      <c r="H60" s="17"/>
      <c r="I60" s="17"/>
      <c r="J60" s="17"/>
      <c r="K60" s="17"/>
      <c r="L60" s="17"/>
      <c r="M60" s="17"/>
      <c r="N60" s="17"/>
      <c r="O60" s="2">
        <f>COUNTA(G60:N60)</f>
        <v>0</v>
      </c>
      <c r="P60" s="3">
        <f>SUM(G60:N60)</f>
        <v>0</v>
      </c>
      <c r="Q60" s="6">
        <f>IF(O60=0,0,P60/O60)</f>
        <v>0</v>
      </c>
      <c r="R60" s="70"/>
      <c r="S60">
        <f>IF(D60="","","X")</f>
      </c>
    </row>
    <row r="61" spans="1:19" ht="12.75">
      <c r="A61" s="1">
        <f>IF($D61="","",VLOOKUP($D61,Accueil!$A$1:$Y$125,5,FALSE))</f>
      </c>
      <c r="B61" s="15">
        <f>IF($D61="","",VLOOKUP($D61,Régional!$A$1:$Y$96,7,FALSE))</f>
      </c>
      <c r="C61" s="15">
        <f>CONCATENATE(A61,B61)</f>
      </c>
      <c r="D61" s="91">
        <f>IF(Accueil!H81="X",Accueil!A81,"")</f>
      </c>
      <c r="E61" s="1">
        <f>IF($D61="","",VLOOKUP($D61,Régional!$A$1:$Y$96,16,FALSE))</f>
      </c>
      <c r="F61" s="1">
        <f>IF($D61="","",VLOOKUP($D61,Régional!$A$1:$Y$96,13,FALSE))</f>
      </c>
      <c r="G61" s="17"/>
      <c r="H61" s="17"/>
      <c r="I61" s="17"/>
      <c r="J61" s="17"/>
      <c r="K61" s="17"/>
      <c r="L61" s="17"/>
      <c r="M61" s="17"/>
      <c r="N61" s="17"/>
      <c r="O61" s="2">
        <f>COUNTA(G61:N61)</f>
        <v>0</v>
      </c>
      <c r="P61" s="3">
        <f>SUM(G61:N61)</f>
        <v>0</v>
      </c>
      <c r="Q61" s="6">
        <f>IF(O61=0,0,P61/O61)</f>
        <v>0</v>
      </c>
      <c r="R61" s="70"/>
      <c r="S61">
        <f>IF(D61="","","X")</f>
      </c>
    </row>
    <row r="62" spans="1:19" ht="12.75">
      <c r="A62" s="1">
        <f>IF($D62="","",VLOOKUP($D62,Accueil!$A$1:$Y$125,5,FALSE))</f>
      </c>
      <c r="B62" s="15">
        <f>IF($D62="","",VLOOKUP($D62,Régional!$A$1:$Y$96,7,FALSE))</f>
      </c>
      <c r="C62" s="15">
        <f>CONCATENATE(A62,B62)</f>
      </c>
      <c r="D62" s="91">
        <f>IF(Accueil!H82="X",Accueil!A82,"")</f>
      </c>
      <c r="E62" s="1">
        <f>IF($D62="","",VLOOKUP($D62,Régional!$A$1:$Y$96,16,FALSE))</f>
      </c>
      <c r="F62" s="1">
        <f>IF($D62="","",VLOOKUP($D62,Régional!$A$1:$Y$96,13,FALSE))</f>
      </c>
      <c r="G62" s="17"/>
      <c r="H62" s="17"/>
      <c r="I62" s="17"/>
      <c r="J62" s="17"/>
      <c r="K62" s="17"/>
      <c r="L62" s="17"/>
      <c r="M62" s="17"/>
      <c r="N62" s="17"/>
      <c r="O62" s="2">
        <f>COUNTA(G62:N62)</f>
        <v>0</v>
      </c>
      <c r="P62" s="3">
        <f>SUM(G62:N62)</f>
        <v>0</v>
      </c>
      <c r="Q62" s="6">
        <f>IF(O62=0,0,P62/O62)</f>
        <v>0</v>
      </c>
      <c r="R62" s="70"/>
      <c r="S62">
        <f>IF(D62="","","X")</f>
      </c>
    </row>
    <row r="63" spans="1:19" ht="12.75">
      <c r="A63" s="1">
        <f>IF($D63="","",VLOOKUP($D63,Accueil!$A$1:$Y$125,5,FALSE))</f>
      </c>
      <c r="B63" s="15">
        <f>IF($D63="","",VLOOKUP($D63,Régional!$A$1:$Y$96,7,FALSE))</f>
      </c>
      <c r="C63" s="15">
        <f>CONCATENATE(A63,B63)</f>
      </c>
      <c r="D63" s="91">
        <f>IF(Accueil!H83="X",Accueil!A83,"")</f>
      </c>
      <c r="E63" s="1">
        <f>IF($D63="","",VLOOKUP($D63,Régional!$A$1:$Y$96,16,FALSE))</f>
      </c>
      <c r="F63" s="1">
        <f>IF($D63="","",VLOOKUP($D63,Régional!$A$1:$Y$96,13,FALSE))</f>
      </c>
      <c r="G63" s="17"/>
      <c r="H63" s="17"/>
      <c r="I63" s="17"/>
      <c r="J63" s="17"/>
      <c r="K63" s="17"/>
      <c r="L63" s="17"/>
      <c r="M63" s="17"/>
      <c r="N63" s="17"/>
      <c r="O63" s="2">
        <f>COUNTA(G63:N63)</f>
        <v>0</v>
      </c>
      <c r="P63" s="3">
        <f>SUM(G63:N63)</f>
        <v>0</v>
      </c>
      <c r="Q63" s="6">
        <f>IF(O63=0,0,P63/O63)</f>
        <v>0</v>
      </c>
      <c r="R63" s="70"/>
      <c r="S63">
        <f>IF(D63="","","X")</f>
      </c>
    </row>
    <row r="64" spans="1:19" ht="12.75">
      <c r="A64" s="1">
        <f>IF($D64="","",VLOOKUP($D64,Accueil!$A$1:$Y$125,5,FALSE))</f>
      </c>
      <c r="B64" s="15">
        <f>IF($D64="","",VLOOKUP($D64,Régional!$A$1:$Y$96,7,FALSE))</f>
      </c>
      <c r="C64" s="15">
        <f>CONCATENATE(A64,B64)</f>
      </c>
      <c r="D64" s="91">
        <f>IF(Accueil!H84="X",Accueil!A84,"")</f>
      </c>
      <c r="E64" s="1">
        <f>IF($D64="","",VLOOKUP($D64,Régional!$A$1:$Y$96,16,FALSE))</f>
      </c>
      <c r="F64" s="1">
        <f>IF($D64="","",VLOOKUP($D64,Régional!$A$1:$Y$96,13,FALSE))</f>
      </c>
      <c r="G64" s="17"/>
      <c r="H64" s="17"/>
      <c r="I64" s="17"/>
      <c r="J64" s="17"/>
      <c r="K64" s="17"/>
      <c r="L64" s="17"/>
      <c r="M64" s="17"/>
      <c r="N64" s="17"/>
      <c r="O64" s="2">
        <f>COUNTA(G64:N64)</f>
        <v>0</v>
      </c>
      <c r="P64" s="3">
        <f>SUM(G64:N64)</f>
        <v>0</v>
      </c>
      <c r="Q64" s="6">
        <f>IF(O64=0,0,P64/O64)</f>
        <v>0</v>
      </c>
      <c r="R64" s="70"/>
      <c r="S64">
        <f>IF(D64="","","X")</f>
      </c>
    </row>
    <row r="65" spans="1:19" ht="12.75">
      <c r="A65" s="1">
        <f>IF($D65="","",VLOOKUP($D65,Accueil!$A$1:$Y$125,5,FALSE))</f>
      </c>
      <c r="B65" s="15">
        <f>IF($D65="","",VLOOKUP($D65,Régional!$A$1:$Y$96,7,FALSE))</f>
      </c>
      <c r="C65" s="15">
        <f>CONCATENATE(A65,B65)</f>
      </c>
      <c r="D65" s="91">
        <f>IF(Accueil!H85="X",Accueil!A85,"")</f>
      </c>
      <c r="E65" s="1">
        <f>IF($D65="","",VLOOKUP($D65,Régional!$A$1:$Y$96,16,FALSE))</f>
      </c>
      <c r="F65" s="1">
        <f>IF($D65="","",VLOOKUP($D65,Régional!$A$1:$Y$96,13,FALSE))</f>
      </c>
      <c r="G65" s="17"/>
      <c r="H65" s="17"/>
      <c r="I65" s="17"/>
      <c r="J65" s="17"/>
      <c r="K65" s="17"/>
      <c r="L65" s="17"/>
      <c r="M65" s="17"/>
      <c r="N65" s="17"/>
      <c r="O65" s="2">
        <f>COUNTA(G65:N65)</f>
        <v>0</v>
      </c>
      <c r="P65" s="3">
        <f>SUM(G65:N65)</f>
        <v>0</v>
      </c>
      <c r="Q65" s="6">
        <f>IF(O65=0,0,P65/O65)</f>
        <v>0</v>
      </c>
      <c r="R65" s="70"/>
      <c r="S65">
        <f>IF(D65="","","X")</f>
      </c>
    </row>
    <row r="66" spans="1:19" ht="12.75">
      <c r="A66" s="1">
        <f>IF($D66="","",VLOOKUP($D66,Accueil!$A$1:$Y$125,5,FALSE))</f>
      </c>
      <c r="B66" s="15">
        <f>IF($D66="","",VLOOKUP($D66,Régional!$A$1:$Y$96,7,FALSE))</f>
      </c>
      <c r="C66" s="15">
        <f>CONCATENATE(A66,B66)</f>
      </c>
      <c r="D66" s="91">
        <f>IF(Accueil!H86="X",Accueil!A86,"")</f>
      </c>
      <c r="E66" s="1">
        <f>IF($D66="","",VLOOKUP($D66,Régional!$A$1:$Y$96,16,FALSE))</f>
      </c>
      <c r="F66" s="1">
        <f>IF($D66="","",VLOOKUP($D66,Régional!$A$1:$Y$96,13,FALSE))</f>
      </c>
      <c r="G66" s="17"/>
      <c r="H66" s="17"/>
      <c r="I66" s="17"/>
      <c r="J66" s="17"/>
      <c r="K66" s="17"/>
      <c r="L66" s="17"/>
      <c r="M66" s="17"/>
      <c r="N66" s="17"/>
      <c r="O66" s="2">
        <f>COUNTA(G66:N66)</f>
        <v>0</v>
      </c>
      <c r="P66" s="3">
        <f>SUM(G66:N66)</f>
        <v>0</v>
      </c>
      <c r="Q66" s="6">
        <f>IF(O66=0,0,P66/O66)</f>
        <v>0</v>
      </c>
      <c r="R66" s="70"/>
      <c r="S66">
        <f>IF(D66="","","X")</f>
      </c>
    </row>
    <row r="67" spans="1:19" ht="12.75">
      <c r="A67" s="1">
        <f>IF($D67="","",VLOOKUP($D67,Accueil!$A$1:$Y$125,5,FALSE))</f>
      </c>
      <c r="B67" s="15">
        <f>IF($D67="","",VLOOKUP($D67,Régional!$A$1:$Y$96,7,FALSE))</f>
      </c>
      <c r="C67" s="15">
        <f>CONCATENATE(A67,B67)</f>
      </c>
      <c r="D67" s="91">
        <f>IF(Accueil!H87="X",Accueil!A87,"")</f>
      </c>
      <c r="E67" s="1">
        <f>IF($D67="","",VLOOKUP($D67,Régional!$A$1:$Y$96,16,FALSE))</f>
      </c>
      <c r="F67" s="1">
        <f>IF($D67="","",VLOOKUP($D67,Régional!$A$1:$Y$96,13,FALSE))</f>
      </c>
      <c r="G67" s="17"/>
      <c r="H67" s="17"/>
      <c r="I67" s="17"/>
      <c r="J67" s="17"/>
      <c r="K67" s="17"/>
      <c r="L67" s="17"/>
      <c r="M67" s="17"/>
      <c r="N67" s="17"/>
      <c r="O67" s="2">
        <f>COUNTA(G67:N67)</f>
        <v>0</v>
      </c>
      <c r="P67" s="3">
        <f>SUM(G67:N67)</f>
        <v>0</v>
      </c>
      <c r="Q67" s="6">
        <f>IF(O67=0,0,P67/O67)</f>
        <v>0</v>
      </c>
      <c r="R67" s="70"/>
      <c r="S67">
        <f>IF(D67="","","X")</f>
      </c>
    </row>
    <row r="68" spans="1:19" ht="12.75">
      <c r="A68" s="1">
        <f>IF($D68="","",VLOOKUP($D68,Accueil!$A$1:$Y$125,5,FALSE))</f>
      </c>
      <c r="B68" s="15">
        <f>IF($D68="","",VLOOKUP($D68,Régional!$A$1:$Y$96,7,FALSE))</f>
      </c>
      <c r="C68" s="15">
        <f>CONCATENATE(A68,B68)</f>
      </c>
      <c r="D68" s="91">
        <f>IF(Accueil!H88="X",Accueil!A88,"")</f>
      </c>
      <c r="E68" s="1">
        <f>IF($D68="","",VLOOKUP($D68,Régional!$A$1:$Y$96,16,FALSE))</f>
      </c>
      <c r="F68" s="1">
        <f>IF($D68="","",VLOOKUP($D68,Régional!$A$1:$Y$96,13,FALSE))</f>
      </c>
      <c r="G68" s="17"/>
      <c r="H68" s="17"/>
      <c r="I68" s="17"/>
      <c r="J68" s="17"/>
      <c r="K68" s="17"/>
      <c r="L68" s="17"/>
      <c r="M68" s="17"/>
      <c r="N68" s="17"/>
      <c r="O68" s="2">
        <f>COUNTA(G68:N68)</f>
        <v>0</v>
      </c>
      <c r="P68" s="3">
        <f>SUM(G68:N68)</f>
        <v>0</v>
      </c>
      <c r="Q68" s="6">
        <f>IF(O68=0,0,P68/O68)</f>
        <v>0</v>
      </c>
      <c r="R68" s="70"/>
      <c r="S68">
        <f>IF(D68="","","X")</f>
      </c>
    </row>
    <row r="69" spans="1:19" ht="12.75">
      <c r="A69" s="1">
        <f>IF($D69="","",VLOOKUP($D69,Accueil!$A$1:$Y$125,5,FALSE))</f>
      </c>
      <c r="B69" s="15">
        <f>IF($D69="","",VLOOKUP($D69,Régional!$A$1:$Y$96,7,FALSE))</f>
      </c>
      <c r="C69" s="15">
        <f>CONCATENATE(A69,B69)</f>
      </c>
      <c r="D69" s="91">
        <f>IF(Accueil!H89="X",Accueil!A89,"")</f>
      </c>
      <c r="E69" s="1">
        <f>IF($D69="","",VLOOKUP($D69,Régional!$A$1:$Y$96,16,FALSE))</f>
      </c>
      <c r="F69" s="1">
        <f>IF($D69="","",VLOOKUP($D69,Régional!$A$1:$Y$96,13,FALSE))</f>
      </c>
      <c r="G69" s="17"/>
      <c r="H69" s="17"/>
      <c r="I69" s="17"/>
      <c r="J69" s="17"/>
      <c r="K69" s="17"/>
      <c r="L69" s="17"/>
      <c r="M69" s="17"/>
      <c r="N69" s="17"/>
      <c r="O69" s="2">
        <f>COUNTA(G69:N69)</f>
        <v>0</v>
      </c>
      <c r="P69" s="3">
        <f>SUM(G69:N69)</f>
        <v>0</v>
      </c>
      <c r="Q69" s="6">
        <f>IF(O69=0,0,P69/O69)</f>
        <v>0</v>
      </c>
      <c r="R69" s="70"/>
      <c r="S69">
        <f>IF(D69="","","X")</f>
      </c>
    </row>
    <row r="70" spans="1:19" ht="12.75">
      <c r="A70" s="1">
        <f>IF($D70="","",VLOOKUP($D70,Accueil!$A$1:$Y$125,5,FALSE))</f>
      </c>
      <c r="B70" s="15">
        <f>IF($D70="","",VLOOKUP($D70,Régional!$A$1:$Y$96,7,FALSE))</f>
      </c>
      <c r="C70" s="15">
        <f>CONCATENATE(A70,B70)</f>
      </c>
      <c r="D70" s="91">
        <f>IF(Accueil!H90="X",Accueil!A90,"")</f>
      </c>
      <c r="E70" s="1">
        <f>IF($D70="","",VLOOKUP($D70,Régional!$A$1:$Y$96,16,FALSE))</f>
      </c>
      <c r="F70" s="1">
        <f>IF($D70="","",VLOOKUP($D70,Régional!$A$1:$Y$96,13,FALSE))</f>
      </c>
      <c r="G70" s="17"/>
      <c r="H70" s="17"/>
      <c r="I70" s="17"/>
      <c r="J70" s="17"/>
      <c r="K70" s="17"/>
      <c r="L70" s="17"/>
      <c r="M70" s="17"/>
      <c r="N70" s="17"/>
      <c r="O70" s="2">
        <f>COUNTA(G70:N70)</f>
        <v>0</v>
      </c>
      <c r="P70" s="3">
        <f>SUM(G70:N70)</f>
        <v>0</v>
      </c>
      <c r="Q70" s="6">
        <f>IF(O70=0,0,P70/O70)</f>
        <v>0</v>
      </c>
      <c r="R70" s="70"/>
      <c r="S70">
        <f>IF(D70="","","X")</f>
      </c>
    </row>
    <row r="71" spans="1:19" ht="12.75">
      <c r="A71" s="1">
        <f>IF($D71="","",VLOOKUP($D71,Accueil!$A$1:$Y$125,5,FALSE))</f>
      </c>
      <c r="B71" s="15">
        <f>IF($D71="","",VLOOKUP($D71,Régional!$A$1:$Y$96,7,FALSE))</f>
      </c>
      <c r="C71" s="15">
        <f>CONCATENATE(A71,B71)</f>
      </c>
      <c r="D71" s="91">
        <f>IF(Accueil!H91="X",Accueil!A91,"")</f>
      </c>
      <c r="E71" s="1">
        <f>IF($D71="","",VLOOKUP($D71,Régional!$A$1:$Y$96,16,FALSE))</f>
      </c>
      <c r="F71" s="1">
        <f>IF($D71="","",VLOOKUP($D71,Régional!$A$1:$Y$96,13,FALSE))</f>
      </c>
      <c r="G71" s="17"/>
      <c r="H71" s="17"/>
      <c r="I71" s="17"/>
      <c r="J71" s="17"/>
      <c r="K71" s="17"/>
      <c r="L71" s="17"/>
      <c r="M71" s="17"/>
      <c r="N71" s="17"/>
      <c r="O71" s="2">
        <f>COUNTA(G71:N71)</f>
        <v>0</v>
      </c>
      <c r="P71" s="3">
        <f>SUM(G71:N71)</f>
        <v>0</v>
      </c>
      <c r="Q71" s="6">
        <f>IF(O71=0,0,P71/O71)</f>
        <v>0</v>
      </c>
      <c r="R71" s="70"/>
      <c r="S71">
        <f>IF(D71="","","X")</f>
      </c>
    </row>
    <row r="72" spans="1:19" ht="12.75">
      <c r="A72" s="1">
        <f>IF($D72="","",VLOOKUP($D72,Accueil!$A$1:$Y$125,5,FALSE))</f>
      </c>
      <c r="B72" s="15">
        <f>IF($D72="","",VLOOKUP($D72,Régional!$A$1:$Y$96,7,FALSE))</f>
      </c>
      <c r="C72" s="15">
        <f>CONCATENATE(A72,B72)</f>
      </c>
      <c r="D72" s="91">
        <f>IF(Accueil!H92="X",Accueil!A92,"")</f>
      </c>
      <c r="E72" s="1">
        <f>IF($D72="","",VLOOKUP($D72,Régional!$A$1:$Y$96,16,FALSE))</f>
      </c>
      <c r="F72" s="1">
        <f>IF($D72="","",VLOOKUP($D72,Régional!$A$1:$Y$96,13,FALSE))</f>
      </c>
      <c r="G72" s="17"/>
      <c r="H72" s="17"/>
      <c r="I72" s="17"/>
      <c r="J72" s="17"/>
      <c r="K72" s="17"/>
      <c r="L72" s="17"/>
      <c r="M72" s="17"/>
      <c r="N72" s="17"/>
      <c r="O72" s="2">
        <f>COUNTA(G72:N72)</f>
        <v>0</v>
      </c>
      <c r="P72" s="3">
        <f>SUM(G72:N72)</f>
        <v>0</v>
      </c>
      <c r="Q72" s="6">
        <f>IF(O72=0,0,P72/O72)</f>
        <v>0</v>
      </c>
      <c r="R72" s="70"/>
      <c r="S72">
        <f>IF(D72="","","X")</f>
      </c>
    </row>
    <row r="73" spans="1:19" ht="12.75">
      <c r="A73" s="1">
        <f>IF($D73="","",VLOOKUP($D73,Accueil!$A$1:$Y$125,5,FALSE))</f>
      </c>
      <c r="B73" s="15">
        <f>IF($D73="","",VLOOKUP($D73,Régional!$A$1:$Y$96,7,FALSE))</f>
      </c>
      <c r="C73" s="15">
        <f>CONCATENATE(A73,B73)</f>
      </c>
      <c r="D73" s="91">
        <f>IF(Accueil!H93="X",Accueil!A93,"")</f>
      </c>
      <c r="E73" s="1">
        <f>IF($D73="","",VLOOKUP($D73,Régional!$A$1:$Y$96,16,FALSE))</f>
      </c>
      <c r="F73" s="1">
        <f>IF($D73="","",VLOOKUP($D73,Régional!$A$1:$Y$96,13,FALSE))</f>
      </c>
      <c r="G73" s="17"/>
      <c r="H73" s="17"/>
      <c r="I73" s="17"/>
      <c r="J73" s="17"/>
      <c r="K73" s="17"/>
      <c r="L73" s="17"/>
      <c r="M73" s="17"/>
      <c r="N73" s="17"/>
      <c r="O73" s="2">
        <f>COUNTA(G73:N73)</f>
        <v>0</v>
      </c>
      <c r="P73" s="3">
        <f>SUM(G73:N73)</f>
        <v>0</v>
      </c>
      <c r="Q73" s="6">
        <f>IF(O73=0,0,P73/O73)</f>
        <v>0</v>
      </c>
      <c r="R73" s="70"/>
      <c r="S73">
        <f>IF(D73="","","X")</f>
      </c>
    </row>
    <row r="74" spans="1:19" ht="12.75">
      <c r="A74" s="1">
        <f>IF($D74="","",VLOOKUP($D74,Accueil!$A$1:$Y$125,5,FALSE))</f>
      </c>
      <c r="B74" s="15">
        <f>IF($D74="","",VLOOKUP($D74,Régional!$A$1:$Y$96,7,FALSE))</f>
      </c>
      <c r="C74" s="15">
        <f>CONCATENATE(A74,B74)</f>
      </c>
      <c r="D74" s="91">
        <f>IF(Accueil!H94="X",Accueil!A94,"")</f>
      </c>
      <c r="E74" s="1">
        <f>IF($D74="","",VLOOKUP($D74,Régional!$A$1:$Y$96,16,FALSE))</f>
      </c>
      <c r="F74" s="1">
        <f>IF($D74="","",VLOOKUP($D74,Régional!$A$1:$Y$96,13,FALSE))</f>
      </c>
      <c r="G74" s="17"/>
      <c r="H74" s="17"/>
      <c r="I74" s="17"/>
      <c r="J74" s="17"/>
      <c r="K74" s="17"/>
      <c r="L74" s="17"/>
      <c r="M74" s="17"/>
      <c r="N74" s="17"/>
      <c r="O74" s="2">
        <f>COUNTA(G74:N74)</f>
        <v>0</v>
      </c>
      <c r="P74" s="3">
        <f>SUM(G74:N74)</f>
        <v>0</v>
      </c>
      <c r="Q74" s="6">
        <f>IF(O74=0,0,P74/O74)</f>
        <v>0</v>
      </c>
      <c r="R74" s="70"/>
      <c r="S74">
        <f>IF(D74="","","X")</f>
      </c>
    </row>
    <row r="75" spans="1:19" ht="12.75">
      <c r="A75" s="1">
        <f>IF($D75="","",VLOOKUP($D75,Accueil!$A$1:$Y$125,5,FALSE))</f>
      </c>
      <c r="B75" s="15">
        <f>IF($D75="","",VLOOKUP($D75,Régional!$A$1:$Y$96,7,FALSE))</f>
      </c>
      <c r="C75" s="15">
        <f>CONCATENATE(A75,B75)</f>
      </c>
      <c r="D75" s="91">
        <f>IF(Accueil!H95="X",Accueil!A95,"")</f>
      </c>
      <c r="E75" s="1">
        <f>IF($D75="","",VLOOKUP($D75,Régional!$A$1:$Y$96,16,FALSE))</f>
      </c>
      <c r="F75" s="1">
        <f>IF($D75="","",VLOOKUP($D75,Régional!$A$1:$Y$96,13,FALSE))</f>
      </c>
      <c r="G75" s="17"/>
      <c r="H75" s="17"/>
      <c r="I75" s="17"/>
      <c r="J75" s="17"/>
      <c r="K75" s="17"/>
      <c r="L75" s="17"/>
      <c r="M75" s="17"/>
      <c r="N75" s="17"/>
      <c r="O75" s="2">
        <f>COUNTA(G75:N75)</f>
        <v>0</v>
      </c>
      <c r="P75" s="3">
        <f>SUM(G75:N75)</f>
        <v>0</v>
      </c>
      <c r="Q75" s="6">
        <f>IF(O75=0,0,P75/O75)</f>
        <v>0</v>
      </c>
      <c r="R75" s="70"/>
      <c r="S75">
        <f>IF(D75="","","X")</f>
      </c>
    </row>
    <row r="76" spans="1:19" ht="12.75">
      <c r="A76" s="1">
        <f>IF($D76="","",VLOOKUP($D76,Accueil!$A$1:$Y$125,5,FALSE))</f>
      </c>
      <c r="B76" s="15">
        <f>IF($D76="","",VLOOKUP($D76,Régional!$A$1:$Y$96,7,FALSE))</f>
      </c>
      <c r="C76" s="15">
        <f>CONCATENATE(A76,B76)</f>
      </c>
      <c r="D76" s="91">
        <f>IF(Accueil!H96="X",Accueil!A96,"")</f>
      </c>
      <c r="E76" s="1">
        <f>IF($D76="","",VLOOKUP($D76,Régional!$A$1:$Y$96,16,FALSE))</f>
      </c>
      <c r="F76" s="1">
        <f>IF($D76="","",VLOOKUP($D76,Régional!$A$1:$Y$96,13,FALSE))</f>
      </c>
      <c r="G76" s="17"/>
      <c r="H76" s="17"/>
      <c r="I76" s="17"/>
      <c r="J76" s="17"/>
      <c r="K76" s="17"/>
      <c r="L76" s="17"/>
      <c r="M76" s="17"/>
      <c r="N76" s="17"/>
      <c r="O76" s="2">
        <f>COUNTA(G76:N76)</f>
        <v>0</v>
      </c>
      <c r="P76" s="3">
        <f>SUM(G76:N76)</f>
        <v>0</v>
      </c>
      <c r="Q76" s="6">
        <f>IF(O76=0,0,P76/O76)</f>
        <v>0</v>
      </c>
      <c r="R76" s="70"/>
      <c r="S76">
        <f>IF(D76="","","X")</f>
      </c>
    </row>
    <row r="77" spans="1:19" ht="12.75">
      <c r="A77" s="1">
        <f>IF($D77="","",VLOOKUP($D77,Accueil!$A$1:$Y$125,5,FALSE))</f>
      </c>
      <c r="B77" s="15">
        <f>IF($D77="","",VLOOKUP($D77,Régional!$A$1:$Y$96,7,FALSE))</f>
      </c>
      <c r="C77" s="15">
        <f>CONCATENATE(A77,B77)</f>
      </c>
      <c r="D77" s="91">
        <f>IF(Accueil!H97="X",Accueil!A97,"")</f>
      </c>
      <c r="E77" s="1">
        <f>IF($D77="","",VLOOKUP($D77,Régional!$A$1:$Y$96,16,FALSE))</f>
      </c>
      <c r="F77" s="1">
        <f>IF($D77="","",VLOOKUP($D77,Régional!$A$1:$Y$96,13,FALSE))</f>
      </c>
      <c r="G77" s="17"/>
      <c r="H77" s="17"/>
      <c r="I77" s="17"/>
      <c r="J77" s="17"/>
      <c r="K77" s="17"/>
      <c r="L77" s="17"/>
      <c r="M77" s="17"/>
      <c r="N77" s="17"/>
      <c r="O77" s="2">
        <f>COUNTA(G77:N77)</f>
        <v>0</v>
      </c>
      <c r="P77" s="3">
        <f>SUM(G77:N77)</f>
        <v>0</v>
      </c>
      <c r="Q77" s="6">
        <f>IF(O77=0,0,P77/O77)</f>
        <v>0</v>
      </c>
      <c r="R77" s="70"/>
      <c r="S77">
        <f>IF(D77="","","X")</f>
      </c>
    </row>
    <row r="78" spans="1:19" ht="12.75">
      <c r="A78" s="1">
        <f>IF($D78="","",VLOOKUP($D78,Accueil!$A$1:$Y$125,5,FALSE))</f>
      </c>
      <c r="B78" s="15">
        <f>IF($D78="","",VLOOKUP($D78,Régional!$A$1:$Y$96,7,FALSE))</f>
      </c>
      <c r="C78" s="15">
        <f>CONCATENATE(A78,B78)</f>
      </c>
      <c r="D78" s="91">
        <f>IF(Accueil!H98="X",Accueil!A98,"")</f>
      </c>
      <c r="E78" s="1">
        <f>IF($D78="","",VLOOKUP($D78,Régional!$A$1:$Y$96,16,FALSE))</f>
      </c>
      <c r="F78" s="1">
        <f>IF($D78="","",VLOOKUP($D78,Régional!$A$1:$Y$96,13,FALSE))</f>
      </c>
      <c r="G78" s="17"/>
      <c r="H78" s="17"/>
      <c r="I78" s="17"/>
      <c r="J78" s="17"/>
      <c r="K78" s="17"/>
      <c r="L78" s="17"/>
      <c r="M78" s="17"/>
      <c r="N78" s="17"/>
      <c r="O78" s="2">
        <f>COUNTA(G78:N78)</f>
        <v>0</v>
      </c>
      <c r="P78" s="3">
        <f>SUM(G78:N78)</f>
        <v>0</v>
      </c>
      <c r="Q78" s="6">
        <f>IF(O78=0,0,P78/O78)</f>
        <v>0</v>
      </c>
      <c r="R78" s="70"/>
      <c r="S78">
        <f>IF(D78="","","X")</f>
      </c>
    </row>
    <row r="79" spans="1:19" ht="12.75">
      <c r="A79" s="1">
        <f>IF($D79="","",VLOOKUP($D79,Accueil!$A$1:$Y$125,5,FALSE))</f>
      </c>
      <c r="B79" s="15">
        <f>IF($D79="","",VLOOKUP($D79,Régional!$A$1:$Y$96,7,FALSE))</f>
      </c>
      <c r="C79" s="15">
        <f>CONCATENATE(A79,B79)</f>
      </c>
      <c r="D79" s="91">
        <f>IF(Accueil!H99="X",Accueil!A99,"")</f>
      </c>
      <c r="E79" s="1">
        <f>IF($D79="","",VLOOKUP($D79,Régional!$A$1:$Y$96,16,FALSE))</f>
      </c>
      <c r="F79" s="1">
        <f>IF($D79="","",VLOOKUP($D79,Régional!$A$1:$Y$96,13,FALSE))</f>
      </c>
      <c r="G79" s="17"/>
      <c r="H79" s="17"/>
      <c r="I79" s="17"/>
      <c r="J79" s="17"/>
      <c r="K79" s="17"/>
      <c r="L79" s="17"/>
      <c r="M79" s="17"/>
      <c r="N79" s="17"/>
      <c r="O79" s="2">
        <f>COUNTA(G79:N79)</f>
        <v>0</v>
      </c>
      <c r="P79" s="3">
        <f>SUM(G79:N79)</f>
        <v>0</v>
      </c>
      <c r="Q79" s="6">
        <f>IF(O79=0,0,P79/O79)</f>
        <v>0</v>
      </c>
      <c r="R79" s="70"/>
      <c r="S79">
        <f>IF(D79="","","X")</f>
      </c>
    </row>
    <row r="80" spans="1:19" ht="12.75">
      <c r="A80" s="1">
        <f>IF($D80="","",VLOOKUP($D80,Accueil!$A$1:$Y$125,5,FALSE))</f>
      </c>
      <c r="B80" s="15">
        <f>IF($D80="","",VLOOKUP($D80,Régional!$A$1:$Y$96,7,FALSE))</f>
      </c>
      <c r="C80" s="15">
        <f>CONCATENATE(A80,B80)</f>
      </c>
      <c r="D80" s="91">
        <f>IF(Accueil!H100="X",Accueil!A100,"")</f>
      </c>
      <c r="E80" s="1">
        <f>IF($D80="","",VLOOKUP($D80,Régional!$A$1:$Y$96,16,FALSE))</f>
      </c>
      <c r="F80" s="1">
        <f>IF($D80="","",VLOOKUP($D80,Régional!$A$1:$Y$96,13,FALSE))</f>
      </c>
      <c r="G80" s="17"/>
      <c r="H80" s="17"/>
      <c r="I80" s="17"/>
      <c r="J80" s="17"/>
      <c r="K80" s="17"/>
      <c r="L80" s="17"/>
      <c r="M80" s="17"/>
      <c r="N80" s="17"/>
      <c r="O80" s="2">
        <f>COUNTA(G80:N80)</f>
        <v>0</v>
      </c>
      <c r="P80" s="3">
        <f>SUM(G80:N80)</f>
        <v>0</v>
      </c>
      <c r="Q80" s="6">
        <f>IF(O80=0,0,P80/O80)</f>
        <v>0</v>
      </c>
      <c r="R80" s="70"/>
      <c r="S80">
        <f>IF(D80="","","X")</f>
      </c>
    </row>
    <row r="81" spans="1:19" ht="12.75">
      <c r="A81" s="1">
        <f>IF($D81="","",VLOOKUP($D81,Accueil!$A$1:$Y$125,5,FALSE))</f>
      </c>
      <c r="B81" s="15">
        <f>IF($D81="","",VLOOKUP($D81,Régional!$A$1:$Y$96,7,FALSE))</f>
      </c>
      <c r="C81" s="15">
        <f>CONCATENATE(A81,B81)</f>
      </c>
      <c r="D81" s="91">
        <f>IF(Accueil!H101="X",Accueil!A101,"")</f>
      </c>
      <c r="E81" s="1">
        <f>IF($D81="","",VLOOKUP($D81,Régional!$A$1:$Y$96,16,FALSE))</f>
      </c>
      <c r="F81" s="1">
        <f>IF($D81="","",VLOOKUP($D81,Régional!$A$1:$Y$96,13,FALSE))</f>
      </c>
      <c r="G81" s="17"/>
      <c r="H81" s="17"/>
      <c r="I81" s="17"/>
      <c r="J81" s="17"/>
      <c r="K81" s="17"/>
      <c r="L81" s="17"/>
      <c r="M81" s="17"/>
      <c r="N81" s="17"/>
      <c r="O81" s="2">
        <f>COUNTA(G81:N81)</f>
        <v>0</v>
      </c>
      <c r="P81" s="3">
        <f>SUM(G81:N81)</f>
        <v>0</v>
      </c>
      <c r="Q81" s="6">
        <f>IF(O81=0,0,P81/O81)</f>
        <v>0</v>
      </c>
      <c r="R81" s="70"/>
      <c r="S81">
        <f>IF(D81="","","X")</f>
      </c>
    </row>
    <row r="82" spans="1:19" ht="12.75">
      <c r="A82" s="1">
        <f>IF($D82="","",VLOOKUP($D82,Accueil!$A$1:$Y$125,5,FALSE))</f>
      </c>
      <c r="B82" s="15">
        <f>IF($D82="","",VLOOKUP($D82,Régional!$A$1:$Y$96,7,FALSE))</f>
      </c>
      <c r="C82" s="15">
        <f>CONCATENATE(A82,B82)</f>
      </c>
      <c r="D82" s="91">
        <f>IF(Accueil!H102="X",Accueil!A102,"")</f>
      </c>
      <c r="E82" s="1">
        <f>IF($D82="","",VLOOKUP($D82,Régional!$A$1:$Y$96,16,FALSE))</f>
      </c>
      <c r="F82" s="1">
        <f>IF($D82="","",VLOOKUP($D82,Régional!$A$1:$Y$96,13,FALSE))</f>
      </c>
      <c r="G82" s="17"/>
      <c r="H82" s="17"/>
      <c r="I82" s="17"/>
      <c r="J82" s="17"/>
      <c r="K82" s="17"/>
      <c r="L82" s="17"/>
      <c r="M82" s="17"/>
      <c r="N82" s="17"/>
      <c r="O82" s="2">
        <f>COUNTA(G82:N82)</f>
        <v>0</v>
      </c>
      <c r="P82" s="3">
        <f>SUM(G82:N82)</f>
        <v>0</v>
      </c>
      <c r="Q82" s="6">
        <f>IF(O82=0,0,P82/O82)</f>
        <v>0</v>
      </c>
      <c r="R82" s="70"/>
      <c r="S82">
        <f>IF(D82="","","X")</f>
      </c>
    </row>
    <row r="83" spans="1:19" ht="12.75">
      <c r="A83" s="1">
        <f>IF($D83="","",VLOOKUP($D83,Accueil!$A$1:$Y$125,5,FALSE))</f>
      </c>
      <c r="B83" s="15">
        <f>IF($D83="","",VLOOKUP($D83,Régional!$A$1:$Y$96,7,FALSE))</f>
      </c>
      <c r="C83" s="15">
        <f>CONCATENATE(A83,B83)</f>
      </c>
      <c r="D83" s="91">
        <f>IF(Accueil!H103="X",Accueil!A103,"")</f>
      </c>
      <c r="E83" s="1">
        <f>IF($D83="","",VLOOKUP($D83,Régional!$A$1:$Y$96,16,FALSE))</f>
      </c>
      <c r="F83" s="1">
        <f>IF($D83="","",VLOOKUP($D83,Régional!$A$1:$Y$96,13,FALSE))</f>
      </c>
      <c r="G83" s="17"/>
      <c r="H83" s="17"/>
      <c r="I83" s="17"/>
      <c r="J83" s="17"/>
      <c r="K83" s="17"/>
      <c r="L83" s="17"/>
      <c r="M83" s="17"/>
      <c r="N83" s="17"/>
      <c r="O83" s="2">
        <f>COUNTA(G83:N83)</f>
        <v>0</v>
      </c>
      <c r="P83" s="3">
        <f>SUM(G83:N83)</f>
        <v>0</v>
      </c>
      <c r="Q83" s="6">
        <f>IF(O83=0,0,P83/O83)</f>
        <v>0</v>
      </c>
      <c r="R83" s="70"/>
      <c r="S83">
        <f>IF(D83="","","X")</f>
      </c>
    </row>
    <row r="84" spans="1:19" ht="12.75">
      <c r="A84" s="1">
        <f>IF($D84="","",VLOOKUP($D84,Accueil!$A$1:$Y$125,5,FALSE))</f>
      </c>
      <c r="B84" s="15">
        <f>IF($D84="","",VLOOKUP($D84,Régional!$A$1:$Y$96,7,FALSE))</f>
      </c>
      <c r="C84" s="15">
        <f>CONCATENATE(A84,B84)</f>
      </c>
      <c r="D84" s="91">
        <f>IF(Accueil!H104="X",Accueil!A104,"")</f>
      </c>
      <c r="E84" s="1">
        <f>IF($D84="","",VLOOKUP($D84,Régional!$A$1:$Y$96,16,FALSE))</f>
      </c>
      <c r="F84" s="1">
        <f>IF($D84="","",VLOOKUP($D84,Régional!$A$1:$Y$96,13,FALSE))</f>
      </c>
      <c r="G84" s="17"/>
      <c r="H84" s="17"/>
      <c r="I84" s="17"/>
      <c r="J84" s="17"/>
      <c r="K84" s="17"/>
      <c r="L84" s="17"/>
      <c r="M84" s="17"/>
      <c r="N84" s="17"/>
      <c r="O84" s="2">
        <f>COUNTA(G84:N84)</f>
        <v>0</v>
      </c>
      <c r="P84" s="3">
        <f>SUM(G84:N84)</f>
        <v>0</v>
      </c>
      <c r="Q84" s="6">
        <f>IF(O84=0,0,P84/O84)</f>
        <v>0</v>
      </c>
      <c r="R84" s="70"/>
      <c r="S84">
        <f>IF(D84="","","X")</f>
      </c>
    </row>
    <row r="85" spans="1:19" ht="12.75">
      <c r="A85" s="1">
        <f>IF($D85="","",VLOOKUP($D85,Accueil!$A$1:$Y$125,5,FALSE))</f>
      </c>
      <c r="B85" s="15">
        <f>IF($D85="","",VLOOKUP($D85,Régional!$A$1:$Y$96,7,FALSE))</f>
      </c>
      <c r="C85" s="15">
        <f>CONCATENATE(A85,B85)</f>
      </c>
      <c r="D85" s="91">
        <f>IF(Accueil!H105="X",Accueil!A105,"")</f>
      </c>
      <c r="E85" s="1">
        <f>IF($D85="","",VLOOKUP($D85,Régional!$A$1:$Y$96,16,FALSE))</f>
      </c>
      <c r="F85" s="1">
        <f>IF($D85="","",VLOOKUP($D85,Régional!$A$1:$Y$96,13,FALSE))</f>
      </c>
      <c r="G85" s="17"/>
      <c r="H85" s="17"/>
      <c r="I85" s="17"/>
      <c r="J85" s="17"/>
      <c r="K85" s="17"/>
      <c r="L85" s="17"/>
      <c r="M85" s="17"/>
      <c r="N85" s="17"/>
      <c r="O85" s="2">
        <f>COUNTA(G85:N85)</f>
        <v>0</v>
      </c>
      <c r="P85" s="3">
        <f>SUM(G85:N85)</f>
        <v>0</v>
      </c>
      <c r="Q85" s="6">
        <f>IF(O85=0,0,P85/O85)</f>
        <v>0</v>
      </c>
      <c r="R85" s="70"/>
      <c r="S85">
        <f>IF(D85="","","X")</f>
      </c>
    </row>
    <row r="86" spans="1:19" ht="12.75">
      <c r="A86" s="1">
        <f>IF($D86="","",VLOOKUP($D86,Accueil!$A$1:$Y$125,5,FALSE))</f>
      </c>
      <c r="B86" s="15">
        <f>IF($D86="","",VLOOKUP($D86,Régional!$A$1:$Y$96,7,FALSE))</f>
      </c>
      <c r="C86" s="15">
        <f>CONCATENATE(A86,B86)</f>
      </c>
      <c r="D86" s="91">
        <f>IF(Accueil!H106="X",Accueil!A106,"")</f>
      </c>
      <c r="E86" s="1">
        <f>IF($D86="","",VLOOKUP($D86,Régional!$A$1:$Y$96,16,FALSE))</f>
      </c>
      <c r="F86" s="1">
        <f>IF($D86="","",VLOOKUP($D86,Régional!$A$1:$Y$96,13,FALSE))</f>
      </c>
      <c r="G86" s="17"/>
      <c r="H86" s="17"/>
      <c r="I86" s="17"/>
      <c r="J86" s="17"/>
      <c r="K86" s="17"/>
      <c r="L86" s="17"/>
      <c r="M86" s="17"/>
      <c r="N86" s="17"/>
      <c r="O86" s="2">
        <f>COUNTA(G86:N86)</f>
        <v>0</v>
      </c>
      <c r="P86" s="3">
        <f>SUM(G86:N86)</f>
        <v>0</v>
      </c>
      <c r="Q86" s="6">
        <f>IF(O86=0,0,P86/O86)</f>
        <v>0</v>
      </c>
      <c r="R86" s="70"/>
      <c r="S86">
        <f>IF(D86="","","X")</f>
      </c>
    </row>
    <row r="87" spans="1:19" ht="12.75">
      <c r="A87" s="1">
        <f>IF($D87="","",VLOOKUP($D87,Accueil!$A$1:$Y$125,5,FALSE))</f>
      </c>
      <c r="B87" s="15">
        <f>IF($D87="","",VLOOKUP($D87,Régional!$A$1:$Y$96,7,FALSE))</f>
      </c>
      <c r="C87" s="15">
        <f>CONCATENATE(A87,B87)</f>
      </c>
      <c r="D87" s="91">
        <f>IF(Accueil!H107="X",Accueil!A107,"")</f>
      </c>
      <c r="E87" s="1">
        <f>IF($D87="","",VLOOKUP($D87,Régional!$A$1:$Y$96,16,FALSE))</f>
      </c>
      <c r="F87" s="1">
        <f>IF($D87="","",VLOOKUP($D87,Régional!$A$1:$Y$96,13,FALSE))</f>
      </c>
      <c r="G87" s="17"/>
      <c r="H87" s="17"/>
      <c r="I87" s="17"/>
      <c r="J87" s="17"/>
      <c r="K87" s="17"/>
      <c r="L87" s="17"/>
      <c r="M87" s="17"/>
      <c r="N87" s="17"/>
      <c r="O87" s="2">
        <f>COUNTA(G87:N87)</f>
        <v>0</v>
      </c>
      <c r="P87" s="3">
        <f>SUM(G87:N87)</f>
        <v>0</v>
      </c>
      <c r="Q87" s="6">
        <f>IF(O87=0,0,P87/O87)</f>
        <v>0</v>
      </c>
      <c r="R87" s="70"/>
      <c r="S87">
        <f>IF(D87="","","X")</f>
      </c>
    </row>
    <row r="88" spans="1:19" ht="12.75">
      <c r="A88" s="1">
        <f>IF($D88="","",VLOOKUP($D88,Accueil!$A$1:$Y$125,5,FALSE))</f>
      </c>
      <c r="B88" s="15">
        <f>IF($D88="","",VLOOKUP($D88,Régional!$A$1:$Y$96,7,FALSE))</f>
      </c>
      <c r="C88" s="15">
        <f>CONCATENATE(A88,B88)</f>
      </c>
      <c r="D88" s="91">
        <f>IF(Accueil!H108="X",Accueil!A108,"")</f>
      </c>
      <c r="E88" s="1">
        <f>IF($D88="","",VLOOKUP($D88,Régional!$A$1:$Y$96,16,FALSE))</f>
      </c>
      <c r="F88" s="1">
        <f>IF($D88="","",VLOOKUP($D88,Régional!$A$1:$Y$96,13,FALSE))</f>
      </c>
      <c r="G88" s="17"/>
      <c r="H88" s="17"/>
      <c r="I88" s="17"/>
      <c r="J88" s="17"/>
      <c r="K88" s="17"/>
      <c r="L88" s="17"/>
      <c r="M88" s="17"/>
      <c r="N88" s="17"/>
      <c r="O88" s="2">
        <f>COUNTA(G88:N88)</f>
        <v>0</v>
      </c>
      <c r="P88" s="3">
        <f>SUM(G88:N88)</f>
        <v>0</v>
      </c>
      <c r="Q88" s="6">
        <f>IF(O88=0,0,P88/O88)</f>
        <v>0</v>
      </c>
      <c r="R88" s="70"/>
      <c r="S88">
        <f>IF(D88="","","X")</f>
      </c>
    </row>
    <row r="89" spans="1:19" ht="12.75">
      <c r="A89" s="1">
        <f>IF($D89="","",VLOOKUP($D89,Accueil!$A$1:$Y$125,5,FALSE))</f>
      </c>
      <c r="B89" s="15">
        <f>IF($D89="","",VLOOKUP($D89,Régional!$A$1:$Y$96,7,FALSE))</f>
      </c>
      <c r="C89" s="15">
        <f>CONCATENATE(A89,B89)</f>
      </c>
      <c r="D89" s="91">
        <f>IF(Accueil!H109="X",Accueil!A109,"")</f>
      </c>
      <c r="E89" s="1">
        <f>IF($D89="","",VLOOKUP($D89,Régional!$A$1:$Y$96,16,FALSE))</f>
      </c>
      <c r="F89" s="1">
        <f>IF($D89="","",VLOOKUP($D89,Régional!$A$1:$Y$96,13,FALSE))</f>
      </c>
      <c r="G89" s="17"/>
      <c r="H89" s="17"/>
      <c r="I89" s="17"/>
      <c r="J89" s="17"/>
      <c r="K89" s="17"/>
      <c r="L89" s="17"/>
      <c r="M89" s="17"/>
      <c r="N89" s="17"/>
      <c r="O89" s="2">
        <f>COUNTA(G89:N89)</f>
        <v>0</v>
      </c>
      <c r="P89" s="3">
        <f>SUM(G89:N89)</f>
        <v>0</v>
      </c>
      <c r="Q89" s="6">
        <f>IF(O89=0,0,P89/O89)</f>
        <v>0</v>
      </c>
      <c r="R89" s="70"/>
      <c r="S89">
        <f>IF(D89="","","X")</f>
      </c>
    </row>
    <row r="90" spans="1:19" ht="12.75">
      <c r="A90" s="1">
        <f>IF($D90="","",VLOOKUP($D90,Accueil!$A$1:$Y$125,5,FALSE))</f>
      </c>
      <c r="B90" s="15">
        <f>IF($D90="","",VLOOKUP($D90,Régional!$A$1:$Y$96,7,FALSE))</f>
      </c>
      <c r="C90" s="15">
        <f>CONCATENATE(A90,B90)</f>
      </c>
      <c r="D90" s="91">
        <f>IF(Accueil!H110="X",Accueil!A110,"")</f>
      </c>
      <c r="E90" s="1">
        <f>IF($D90="","",VLOOKUP($D90,Régional!$A$1:$Y$96,16,FALSE))</f>
      </c>
      <c r="F90" s="1">
        <f>IF($D90="","",VLOOKUP($D90,Régional!$A$1:$Y$96,13,FALSE))</f>
      </c>
      <c r="G90" s="17"/>
      <c r="H90" s="17"/>
      <c r="I90" s="17"/>
      <c r="J90" s="17"/>
      <c r="K90" s="17"/>
      <c r="L90" s="17"/>
      <c r="M90" s="17"/>
      <c r="N90" s="17"/>
      <c r="O90" s="2">
        <f>COUNTA(G90:N90)</f>
        <v>0</v>
      </c>
      <c r="P90" s="3">
        <f>SUM(G90:N90)</f>
        <v>0</v>
      </c>
      <c r="Q90" s="6">
        <f>IF(O90=0,0,P90/O90)</f>
        <v>0</v>
      </c>
      <c r="R90" s="70"/>
      <c r="S90">
        <f>IF(D90="","","X")</f>
      </c>
    </row>
    <row r="91" spans="1:19" ht="12.75">
      <c r="A91" s="1">
        <f>IF($D91="","",VLOOKUP($D91,Accueil!$A$1:$Y$125,5,FALSE))</f>
      </c>
      <c r="B91" s="15">
        <f>IF($D91="","",VLOOKUP($D91,Régional!$A$1:$Y$96,7,FALSE))</f>
      </c>
      <c r="C91" s="15">
        <f>CONCATENATE(A91,B91)</f>
      </c>
      <c r="D91" s="91">
        <f>IF(Accueil!H111="X",Accueil!A111,"")</f>
      </c>
      <c r="E91" s="1">
        <f>IF($D91="","",VLOOKUP($D91,Régional!$A$1:$Y$96,16,FALSE))</f>
      </c>
      <c r="F91" s="1">
        <f>IF($D91="","",VLOOKUP($D91,Régional!$A$1:$Y$96,13,FALSE))</f>
      </c>
      <c r="G91" s="17"/>
      <c r="H91" s="17"/>
      <c r="I91" s="17"/>
      <c r="J91" s="17"/>
      <c r="K91" s="17"/>
      <c r="L91" s="17"/>
      <c r="M91" s="17"/>
      <c r="N91" s="17"/>
      <c r="O91" s="2">
        <f>COUNTA(G91:N91)</f>
        <v>0</v>
      </c>
      <c r="P91" s="3">
        <f>SUM(G91:N91)</f>
        <v>0</v>
      </c>
      <c r="Q91" s="6">
        <f>IF(O91=0,0,P91/O91)</f>
        <v>0</v>
      </c>
      <c r="R91" s="70"/>
      <c r="S91">
        <f>IF(D91="","","X")</f>
      </c>
    </row>
    <row r="92" spans="1:19" ht="12.75">
      <c r="A92" s="1">
        <f>IF($D92="","",VLOOKUP($D92,Accueil!$A$1:$Y$125,5,FALSE))</f>
      </c>
      <c r="B92" s="15">
        <f>IF($D92="","",VLOOKUP($D92,Régional!$A$1:$Y$96,7,FALSE))</f>
      </c>
      <c r="C92" s="15">
        <f>CONCATENATE(A92,B92)</f>
      </c>
      <c r="D92" s="91">
        <f>IF(Accueil!H112="X",Accueil!A112,"")</f>
      </c>
      <c r="E92" s="1">
        <f>IF($D92="","",VLOOKUP($D92,Régional!$A$1:$Y$96,16,FALSE))</f>
      </c>
      <c r="F92" s="1">
        <f>IF($D92="","",VLOOKUP($D92,Régional!$A$1:$Y$96,13,FALSE))</f>
      </c>
      <c r="G92" s="17"/>
      <c r="H92" s="17"/>
      <c r="I92" s="17"/>
      <c r="J92" s="17"/>
      <c r="K92" s="17"/>
      <c r="L92" s="17"/>
      <c r="M92" s="17"/>
      <c r="N92" s="17"/>
      <c r="O92" s="2">
        <f>COUNTA(G92:N92)</f>
        <v>0</v>
      </c>
      <c r="P92" s="3">
        <f>SUM(G92:N92)</f>
        <v>0</v>
      </c>
      <c r="Q92" s="6">
        <f>IF(O92=0,0,P92/O92)</f>
        <v>0</v>
      </c>
      <c r="R92" s="70"/>
      <c r="S92">
        <f>IF(D92="","","X")</f>
      </c>
    </row>
    <row r="93" spans="1:19" ht="12.75">
      <c r="A93" s="1">
        <f>IF($D93="","",VLOOKUP($D93,Accueil!$A$1:$Y$125,5,FALSE))</f>
      </c>
      <c r="B93" s="15">
        <f>IF($D93="","",VLOOKUP($D93,Régional!$A$1:$Y$96,7,FALSE))</f>
      </c>
      <c r="C93" s="15">
        <f>CONCATENATE(A93,B93)</f>
      </c>
      <c r="D93" s="91">
        <f>IF(Accueil!H113="X",Accueil!A113,"")</f>
      </c>
      <c r="E93" s="1">
        <f>IF($D93="","",VLOOKUP($D93,Régional!$A$1:$Y$96,16,FALSE))</f>
      </c>
      <c r="F93" s="1">
        <f>IF($D93="","",VLOOKUP($D93,Régional!$A$1:$Y$96,13,FALSE))</f>
      </c>
      <c r="G93" s="17"/>
      <c r="H93" s="17"/>
      <c r="I93" s="17"/>
      <c r="J93" s="17"/>
      <c r="K93" s="17"/>
      <c r="L93" s="17"/>
      <c r="M93" s="17"/>
      <c r="N93" s="17"/>
      <c r="O93" s="2">
        <f>COUNTA(G93:N93)</f>
        <v>0</v>
      </c>
      <c r="P93" s="3">
        <f>SUM(G93:N93)</f>
        <v>0</v>
      </c>
      <c r="Q93" s="6">
        <f>IF(O93=0,0,P93/O93)</f>
        <v>0</v>
      </c>
      <c r="R93" s="70"/>
      <c r="S93">
        <f>IF(D93="","","X")</f>
      </c>
    </row>
    <row r="94" spans="1:19" ht="12.75">
      <c r="A94" s="1">
        <f>IF($D94="","",VLOOKUP($D94,Accueil!$A$1:$Y$125,5,FALSE))</f>
      </c>
      <c r="B94" s="15">
        <f>IF($D94="","",VLOOKUP($D94,Régional!$A$1:$Y$96,7,FALSE))</f>
      </c>
      <c r="C94" s="15">
        <f>CONCATENATE(A94,B94)</f>
      </c>
      <c r="D94" s="91">
        <f>IF(Accueil!H114="X",Accueil!A114,"")</f>
      </c>
      <c r="E94" s="1">
        <f>IF($D94="","",VLOOKUP($D94,Régional!$A$1:$Y$96,16,FALSE))</f>
      </c>
      <c r="F94" s="1">
        <f>IF($D94="","",VLOOKUP($D94,Régional!$A$1:$Y$96,13,FALSE))</f>
      </c>
      <c r="G94" s="17"/>
      <c r="H94" s="17"/>
      <c r="I94" s="17"/>
      <c r="J94" s="17"/>
      <c r="K94" s="17"/>
      <c r="L94" s="17"/>
      <c r="M94" s="17"/>
      <c r="N94" s="17"/>
      <c r="O94" s="2">
        <f>COUNTA(G94:N94)</f>
        <v>0</v>
      </c>
      <c r="P94" s="3">
        <f>SUM(G94:N94)</f>
        <v>0</v>
      </c>
      <c r="Q94" s="6">
        <f>IF(O94=0,0,P94/O94)</f>
        <v>0</v>
      </c>
      <c r="R94" s="70"/>
      <c r="S94">
        <f>IF(D94="","","X")</f>
      </c>
    </row>
    <row r="95" spans="1:19" ht="12.75">
      <c r="A95" s="1">
        <f>IF($D95="","",VLOOKUP($D95,Accueil!$A$1:$Y$125,5,FALSE))</f>
      </c>
      <c r="B95" s="15">
        <f>IF($D95="","",VLOOKUP($D95,Régional!$A$1:$Y$96,7,FALSE))</f>
      </c>
      <c r="C95" s="15">
        <f>CONCATENATE(A95,B95)</f>
      </c>
      <c r="D95" s="91">
        <f>IF(Accueil!H115="X",Accueil!A115,"")</f>
      </c>
      <c r="E95" s="1">
        <f>IF($D95="","",VLOOKUP($D95,Régional!$A$1:$Y$96,16,FALSE))</f>
      </c>
      <c r="F95" s="1">
        <f>IF($D95="","",VLOOKUP($D95,Régional!$A$1:$Y$96,13,FALSE))</f>
      </c>
      <c r="G95" s="17"/>
      <c r="H95" s="17"/>
      <c r="I95" s="17"/>
      <c r="J95" s="17"/>
      <c r="K95" s="17"/>
      <c r="L95" s="17"/>
      <c r="M95" s="17"/>
      <c r="N95" s="17"/>
      <c r="O95" s="2">
        <f>COUNTA(G95:N95)</f>
        <v>0</v>
      </c>
      <c r="P95" s="3">
        <f>SUM(G95:N95)</f>
        <v>0</v>
      </c>
      <c r="Q95" s="6">
        <f>IF(O95=0,0,P95/O95)</f>
        <v>0</v>
      </c>
      <c r="R95" s="70"/>
      <c r="S95">
        <f>IF(D95="","","X")</f>
      </c>
    </row>
    <row r="96" spans="1:19" ht="12.75">
      <c r="A96" s="1">
        <f>IF($D96="","",VLOOKUP($D96,Accueil!$A$1:$Y$125,5,FALSE))</f>
      </c>
      <c r="B96" s="15">
        <f>IF($D96="","",VLOOKUP($D96,Régional!$A$1:$Y$96,7,FALSE))</f>
      </c>
      <c r="C96" s="15">
        <f>CONCATENATE(A96,B96)</f>
      </c>
      <c r="D96" s="91">
        <f>IF(Accueil!H116="X",Accueil!A116,"")</f>
      </c>
      <c r="E96" s="1">
        <f>IF($D96="","",VLOOKUP($D96,Régional!$A$1:$Y$96,16,FALSE))</f>
      </c>
      <c r="F96" s="1">
        <f>IF($D96="","",VLOOKUP($D96,Régional!$A$1:$Y$96,13,FALSE))</f>
      </c>
      <c r="G96" s="17"/>
      <c r="H96" s="17"/>
      <c r="I96" s="17"/>
      <c r="J96" s="17"/>
      <c r="K96" s="17"/>
      <c r="L96" s="17"/>
      <c r="M96" s="17"/>
      <c r="N96" s="17"/>
      <c r="O96" s="2">
        <f>COUNTA(G96:N96)</f>
        <v>0</v>
      </c>
      <c r="P96" s="3">
        <f>SUM(G96:N96)</f>
        <v>0</v>
      </c>
      <c r="Q96" s="6">
        <f>IF(O96=0,0,P96/O96)</f>
        <v>0</v>
      </c>
      <c r="R96" s="70"/>
      <c r="S96">
        <f>IF(D96="","","X")</f>
      </c>
    </row>
    <row r="97" spans="1:19" ht="12.75">
      <c r="A97" s="1">
        <f>IF($D97="","",VLOOKUP($D97,Accueil!$A$1:$Y$125,5,FALSE))</f>
      </c>
      <c r="B97" s="15">
        <f>IF($D97="","",VLOOKUP($D97,Régional!$A$1:$Y$96,7,FALSE))</f>
      </c>
      <c r="C97" s="15">
        <f>CONCATENATE(A97,B97)</f>
      </c>
      <c r="D97" s="91">
        <f>IF(Accueil!H117="X",Accueil!A117,"")</f>
      </c>
      <c r="E97" s="1">
        <f>IF($D97="","",VLOOKUP($D97,Régional!$A$1:$Y$96,16,FALSE))</f>
      </c>
      <c r="F97" s="1">
        <f>IF($D97="","",VLOOKUP($D97,Régional!$A$1:$Y$96,13,FALSE))</f>
      </c>
      <c r="G97" s="17"/>
      <c r="H97" s="17"/>
      <c r="I97" s="17"/>
      <c r="J97" s="17"/>
      <c r="K97" s="17"/>
      <c r="L97" s="17"/>
      <c r="M97" s="17"/>
      <c r="N97" s="17"/>
      <c r="O97" s="2">
        <f>COUNTA(G97:N97)</f>
        <v>0</v>
      </c>
      <c r="P97" s="3">
        <f>SUM(G97:N97)</f>
        <v>0</v>
      </c>
      <c r="Q97" s="6">
        <f>IF(O97=0,0,P97/O97)</f>
        <v>0</v>
      </c>
      <c r="R97" s="70"/>
      <c r="S97">
        <f>IF(D97="","","X")</f>
      </c>
    </row>
    <row r="98" spans="1:19" ht="12.75">
      <c r="A98" s="1">
        <f>IF($D98="","",VLOOKUP($D98,Accueil!$A$1:$Y$125,5,FALSE))</f>
      </c>
      <c r="B98" s="15">
        <f>IF($D98="","",VLOOKUP($D98,Régional!$A$1:$Y$96,7,FALSE))</f>
      </c>
      <c r="C98" s="15">
        <f>CONCATENATE(A98,B98)</f>
      </c>
      <c r="D98" s="91">
        <f>IF(Accueil!H118="X",Accueil!A118,"")</f>
      </c>
      <c r="E98" s="1">
        <f>IF($D98="","",VLOOKUP($D98,Régional!$A$1:$Y$96,16,FALSE))</f>
      </c>
      <c r="F98" s="1">
        <f>IF($D98="","",VLOOKUP($D98,Régional!$A$1:$Y$96,13,FALSE))</f>
      </c>
      <c r="G98" s="17"/>
      <c r="H98" s="17"/>
      <c r="I98" s="17"/>
      <c r="J98" s="17"/>
      <c r="K98" s="17"/>
      <c r="L98" s="17"/>
      <c r="M98" s="17"/>
      <c r="N98" s="17"/>
      <c r="O98" s="2">
        <f>COUNTA(G98:N98)</f>
        <v>0</v>
      </c>
      <c r="P98" s="3">
        <f>SUM(G98:N98)</f>
        <v>0</v>
      </c>
      <c r="Q98" s="6">
        <f>IF(O98=0,0,P98/O98)</f>
        <v>0</v>
      </c>
      <c r="R98" s="70"/>
      <c r="S98">
        <f>IF(D98="","","X")</f>
      </c>
    </row>
    <row r="99" spans="1:19" ht="12.75">
      <c r="A99" s="1">
        <f>IF($D99="","",VLOOKUP($D99,Accueil!$A$1:$Y$125,5,FALSE))</f>
      </c>
      <c r="B99" s="15">
        <f>IF($D99="","",VLOOKUP($D99,Régional!$A$1:$Y$96,7,FALSE))</f>
      </c>
      <c r="C99" s="15">
        <f>CONCATENATE(A99,B99)</f>
      </c>
      <c r="D99" s="91">
        <f>IF(Accueil!H119="X",Accueil!A119,"")</f>
      </c>
      <c r="E99" s="1">
        <f>IF($D99="","",VLOOKUP($D99,Régional!$A$1:$Y$96,16,FALSE))</f>
      </c>
      <c r="F99" s="1">
        <f>IF($D99="","",VLOOKUP($D99,Régional!$A$1:$Y$96,13,FALSE))</f>
      </c>
      <c r="G99" s="17"/>
      <c r="H99" s="17"/>
      <c r="I99" s="17"/>
      <c r="J99" s="17"/>
      <c r="K99" s="17"/>
      <c r="L99" s="17"/>
      <c r="M99" s="17"/>
      <c r="N99" s="17"/>
      <c r="O99" s="2">
        <f>COUNTA(G99:N99)</f>
        <v>0</v>
      </c>
      <c r="P99" s="3">
        <f>SUM(G99:N99)</f>
        <v>0</v>
      </c>
      <c r="Q99" s="6">
        <f>IF(O99=0,0,P99/O99)</f>
        <v>0</v>
      </c>
      <c r="R99" s="70"/>
      <c r="S99">
        <f>IF(D99="","","X")</f>
      </c>
    </row>
    <row r="100" spans="1:19" ht="12.75">
      <c r="A100" s="1">
        <f>IF($D100="","",VLOOKUP($D100,Accueil!$A$1:$Y$125,5,FALSE))</f>
      </c>
      <c r="B100" s="15">
        <f>IF($D100="","",VLOOKUP($D100,Régional!$A$1:$Y$96,7,FALSE))</f>
      </c>
      <c r="C100" s="15">
        <f>CONCATENATE(A100,B100)</f>
      </c>
      <c r="D100" s="91">
        <f>IF(Accueil!H120="X",Accueil!A120,"")</f>
      </c>
      <c r="E100" s="1">
        <f>IF($D100="","",VLOOKUP($D100,Régional!$A$1:$Y$96,16,FALSE))</f>
      </c>
      <c r="F100" s="1">
        <f>IF($D100="","",VLOOKUP($D100,Régional!$A$1:$Y$96,13,FALSE))</f>
      </c>
      <c r="G100" s="17"/>
      <c r="H100" s="17"/>
      <c r="I100" s="17"/>
      <c r="J100" s="17"/>
      <c r="K100" s="17"/>
      <c r="L100" s="17"/>
      <c r="M100" s="17"/>
      <c r="N100" s="17"/>
      <c r="O100" s="2">
        <f>COUNTA(G100:N100)</f>
        <v>0</v>
      </c>
      <c r="P100" s="3">
        <f>SUM(G100:N100)</f>
        <v>0</v>
      </c>
      <c r="Q100" s="6">
        <f>IF(O100=0,0,P100/O100)</f>
        <v>0</v>
      </c>
      <c r="R100" s="70"/>
      <c r="S100">
        <f>IF(D100="","","X")</f>
      </c>
    </row>
    <row r="101" spans="1:19" ht="12.75">
      <c r="A101" s="1">
        <f>IF($D101="","",VLOOKUP($D101,Accueil!$A$1:$Y$125,5,FALSE))</f>
      </c>
      <c r="B101" s="15">
        <f>IF($D101="","",VLOOKUP($D101,Régional!$A$1:$Y$96,7,FALSE))</f>
      </c>
      <c r="C101" s="15">
        <f>CONCATENATE(A101,B101)</f>
      </c>
      <c r="D101" s="91">
        <f>IF(Accueil!H121="X",Accueil!A121,"")</f>
      </c>
      <c r="E101" s="1">
        <f>IF($D101="","",VLOOKUP($D101,Régional!$A$1:$Y$96,16,FALSE))</f>
      </c>
      <c r="F101" s="1">
        <f>IF($D101="","",VLOOKUP($D101,Régional!$A$1:$Y$96,13,FALSE))</f>
      </c>
      <c r="G101" s="17"/>
      <c r="H101" s="17"/>
      <c r="I101" s="17"/>
      <c r="J101" s="17"/>
      <c r="K101" s="17"/>
      <c r="L101" s="17"/>
      <c r="M101" s="17"/>
      <c r="N101" s="17"/>
      <c r="O101" s="2">
        <f>COUNTA(G101:N101)</f>
        <v>0</v>
      </c>
      <c r="P101" s="3">
        <f>SUM(G101:N101)</f>
        <v>0</v>
      </c>
      <c r="Q101" s="6">
        <f>IF(O101=0,0,P101/O101)</f>
        <v>0</v>
      </c>
      <c r="R101" s="70"/>
      <c r="S101">
        <f>IF(D101="","","X")</f>
      </c>
    </row>
    <row r="102" spans="1:19" ht="12.75">
      <c r="A102" s="1">
        <f>IF($D102="","",VLOOKUP($D102,Accueil!$A$1:$Y$125,5,FALSE))</f>
      </c>
      <c r="B102" s="15">
        <f>IF($D102="","",VLOOKUP($D102,Régional!$A$1:$Y$96,7,FALSE))</f>
      </c>
      <c r="C102" s="15">
        <f>CONCATENATE(A102,B102)</f>
      </c>
      <c r="D102" s="91">
        <f>IF(Accueil!H122="X",Accueil!A122,"")</f>
      </c>
      <c r="E102" s="1">
        <f>IF($D102="","",VLOOKUP($D102,Régional!$A$1:$Y$96,16,FALSE))</f>
      </c>
      <c r="F102" s="1">
        <f>IF($D102="","",VLOOKUP($D102,Régional!$A$1:$Y$96,13,FALSE))</f>
      </c>
      <c r="G102" s="17"/>
      <c r="H102" s="17"/>
      <c r="I102" s="17"/>
      <c r="J102" s="17"/>
      <c r="K102" s="17"/>
      <c r="L102" s="17"/>
      <c r="M102" s="17"/>
      <c r="N102" s="17"/>
      <c r="O102" s="2">
        <f>COUNTA(G102:N102)</f>
        <v>0</v>
      </c>
      <c r="P102" s="3">
        <f>SUM(G102:N102)</f>
        <v>0</v>
      </c>
      <c r="Q102" s="6">
        <f>IF(O102=0,0,P102/O102)</f>
        <v>0</v>
      </c>
      <c r="R102" s="70"/>
      <c r="S102">
        <f>IF(D102="","","X")</f>
      </c>
    </row>
    <row r="103" spans="1:19" ht="12.75">
      <c r="A103" s="1">
        <f>IF($D103="","",VLOOKUP($D103,Accueil!$A$1:$Y$125,5,FALSE))</f>
      </c>
      <c r="B103" s="15">
        <f>IF($D103="","",VLOOKUP($D103,Régional!$A$1:$Y$96,7,FALSE))</f>
      </c>
      <c r="C103" s="15">
        <f>CONCATENATE(A103,B103)</f>
      </c>
      <c r="D103" s="91">
        <f>IF(Accueil!H123="X",Accueil!A123,"")</f>
      </c>
      <c r="E103" s="1">
        <f>IF($D103="","",VLOOKUP($D103,Régional!$A$1:$Y$96,16,FALSE))</f>
      </c>
      <c r="F103" s="1">
        <f>IF($D103="","",VLOOKUP($D103,Régional!$A$1:$Y$96,13,FALSE))</f>
      </c>
      <c r="G103" s="17"/>
      <c r="H103" s="17"/>
      <c r="I103" s="17"/>
      <c r="J103" s="17"/>
      <c r="K103" s="17"/>
      <c r="L103" s="17"/>
      <c r="M103" s="17"/>
      <c r="N103" s="17"/>
      <c r="O103" s="2">
        <f>COUNTA(G103:N103)</f>
        <v>0</v>
      </c>
      <c r="P103" s="3">
        <f>SUM(G103:N103)</f>
        <v>0</v>
      </c>
      <c r="Q103" s="6">
        <f>IF(O103=0,0,P103/O103)</f>
        <v>0</v>
      </c>
      <c r="R103" s="70"/>
      <c r="S103">
        <f>IF(D103="","","X")</f>
      </c>
    </row>
    <row r="104" spans="1:19" ht="12.75">
      <c r="A104" s="1">
        <f>IF($D104="","",VLOOKUP($D104,Accueil!$A$1:$Y$125,5,FALSE))</f>
      </c>
      <c r="B104" s="15">
        <f>IF($D104="","",VLOOKUP($D104,Régional!$A$1:$Y$96,7,FALSE))</f>
      </c>
      <c r="C104" s="15">
        <f>CONCATENATE(A104,B104)</f>
      </c>
      <c r="D104" s="91">
        <f>IF(Accueil!H124="X",Accueil!A124,"")</f>
      </c>
      <c r="E104" s="1">
        <f>IF($D104="","",VLOOKUP($D104,Régional!$A$1:$Y$96,16,FALSE))</f>
      </c>
      <c r="F104" s="1">
        <f>IF($D104="","",VLOOKUP($D104,Régional!$A$1:$Y$96,13,FALSE))</f>
      </c>
      <c r="G104" s="17"/>
      <c r="H104" s="17"/>
      <c r="I104" s="17"/>
      <c r="J104" s="17"/>
      <c r="K104" s="17"/>
      <c r="L104" s="17"/>
      <c r="M104" s="17"/>
      <c r="N104" s="17"/>
      <c r="O104" s="2">
        <f>COUNTA(G104:N104)</f>
        <v>0</v>
      </c>
      <c r="P104" s="3">
        <f>SUM(G104:N104)</f>
        <v>0</v>
      </c>
      <c r="Q104" s="6">
        <f>IF(O104=0,0,P104/O104)</f>
        <v>0</v>
      </c>
      <c r="R104" s="70"/>
      <c r="S104">
        <f>IF(D104="","","X")</f>
      </c>
    </row>
  </sheetData>
  <sheetProtection sheet="1" objects="1" scenarios="1"/>
  <mergeCells count="2">
    <mergeCell ref="A1:Q1"/>
    <mergeCell ref="A2:Q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S104"/>
  <sheetViews>
    <sheetView zoomScale="70" zoomScaleNormal="70" zoomScalePageLayoutView="0" workbookViewId="0" topLeftCell="A1">
      <selection activeCell="G5" sqref="G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hidden="1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4" width="7.00390625" style="0" customWidth="1"/>
    <col min="15" max="15" width="8.28125" style="0" customWidth="1"/>
    <col min="16" max="16" width="9.140625" style="0" customWidth="1"/>
    <col min="17" max="18" width="8.7109375" style="0" customWidth="1"/>
    <col min="19" max="19" width="0" style="0" hidden="1" customWidth="1"/>
  </cols>
  <sheetData>
    <row r="1" spans="1:18" ht="33.75">
      <c r="A1" s="215" t="str">
        <f>'Journée 1'!A1:Q1</f>
        <v>Championnat Régional Jeunes 2022-2023 - Sud Normandie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4"/>
    </row>
    <row r="2" spans="1:18" ht="33.75">
      <c r="A2" s="215" t="str">
        <f>CONCATENATE(Accueil!C6," - ",Accueil!B6)</f>
        <v>CHERBOURG - Le 15 janvier 2023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4"/>
    </row>
    <row r="3" spans="4:18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 customHeight="1">
      <c r="A4" s="53" t="s">
        <v>45</v>
      </c>
      <c r="B4" s="53" t="s">
        <v>46</v>
      </c>
      <c r="C4" s="52"/>
      <c r="D4" s="51" t="s">
        <v>11</v>
      </c>
      <c r="E4" s="51" t="s">
        <v>0</v>
      </c>
      <c r="F4" s="51" t="s">
        <v>54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182</v>
      </c>
      <c r="N4" s="2" t="s">
        <v>183</v>
      </c>
      <c r="O4" s="2" t="s">
        <v>7</v>
      </c>
      <c r="P4" s="2" t="s">
        <v>8</v>
      </c>
      <c r="Q4" s="2" t="s">
        <v>9</v>
      </c>
      <c r="R4" s="2" t="s">
        <v>61</v>
      </c>
    </row>
    <row r="5" spans="1:19" ht="12.75">
      <c r="A5" s="1">
        <f>IF($D5="","",VLOOKUP($D5,Accueil!$A$1:$Y$125,5,FALSE))</f>
      </c>
      <c r="B5" s="15">
        <f>IF($D5="","",VLOOKUP($D5,Régional!$A$1:$Y$96,7,FALSE))</f>
      </c>
      <c r="C5" s="15">
        <f aca="true" t="shared" si="0" ref="C5:C36">CONCATENATE(A5,B5)</f>
      </c>
      <c r="D5" s="91">
        <f>IF(Accueil!I46="X",Accueil!A46,"")</f>
      </c>
      <c r="E5" s="1">
        <f>IF($D5="","",VLOOKUP($D5,Régional!$A$1:$Y$96,16,FALSE))</f>
      </c>
      <c r="F5" s="1">
        <f>IF($D5="","",VLOOKUP($D5,Régional!$A$1:$Y$96,13,FALSE))</f>
      </c>
      <c r="G5" s="17"/>
      <c r="H5" s="17"/>
      <c r="I5" s="17"/>
      <c r="J5" s="17"/>
      <c r="K5" s="17"/>
      <c r="L5" s="17"/>
      <c r="M5" s="17"/>
      <c r="N5" s="17"/>
      <c r="O5" s="2">
        <f aca="true" t="shared" si="1" ref="O5:O36">COUNTA(G5:N5)</f>
        <v>0</v>
      </c>
      <c r="P5" s="3">
        <f aca="true" t="shared" si="2" ref="P5:P36">SUM(G5:N5)</f>
        <v>0</v>
      </c>
      <c r="Q5" s="6">
        <f aca="true" t="shared" si="3" ref="Q5:Q36">IF(O5=0,0,P5/O5)</f>
        <v>0</v>
      </c>
      <c r="R5" s="70"/>
      <c r="S5">
        <f aca="true" t="shared" si="4" ref="S5:S36">IF(D5="","","X")</f>
      </c>
    </row>
    <row r="6" spans="1:19" ht="12.75" customHeight="1">
      <c r="A6" s="1">
        <f>IF($D6="","",VLOOKUP($D6,Accueil!$A$1:$Y$125,5,FALSE))</f>
      </c>
      <c r="B6" s="15">
        <f>IF($D6="","",VLOOKUP($D6,Régional!$A$1:$Y$96,7,FALSE))</f>
      </c>
      <c r="C6" s="15">
        <f t="shared" si="0"/>
      </c>
      <c r="D6" s="91">
        <f>IF(Accueil!I39="X",Accueil!A39,"")</f>
      </c>
      <c r="E6" s="1">
        <f>IF($D6="","",VLOOKUP($D6,Régional!$A$1:$Y$96,16,FALSE))</f>
      </c>
      <c r="F6" s="1">
        <f>IF($D6="","",VLOOKUP($D6,Régional!$A$1:$Y$96,13,FALSE))</f>
      </c>
      <c r="G6" s="17"/>
      <c r="H6" s="17"/>
      <c r="I6" s="17"/>
      <c r="J6" s="17"/>
      <c r="K6" s="17"/>
      <c r="L6" s="17"/>
      <c r="M6" s="17"/>
      <c r="N6" s="17"/>
      <c r="O6" s="2">
        <f t="shared" si="1"/>
        <v>0</v>
      </c>
      <c r="P6" s="3">
        <f t="shared" si="2"/>
        <v>0</v>
      </c>
      <c r="Q6" s="6">
        <f t="shared" si="3"/>
        <v>0</v>
      </c>
      <c r="R6" s="70"/>
      <c r="S6">
        <f t="shared" si="4"/>
      </c>
    </row>
    <row r="7" spans="1:19" ht="12.75">
      <c r="A7" s="1">
        <f>IF($D7="","",VLOOKUP($D7,Accueil!$A$1:$Y$125,5,FALSE))</f>
      </c>
      <c r="B7" s="15">
        <f>IF($D7="","",VLOOKUP($D7,Régional!$A$1:$Y$96,7,FALSE))</f>
      </c>
      <c r="C7" s="15">
        <f t="shared" si="0"/>
      </c>
      <c r="D7" s="91">
        <f>IF(Accueil!I37="X",Accueil!A37,"")</f>
      </c>
      <c r="E7" s="1">
        <f>IF($D7="","",VLOOKUP($D7,Régional!$A$1:$Y$96,16,FALSE))</f>
      </c>
      <c r="F7" s="1">
        <f>IF($D7="","",VLOOKUP($D7,Régional!$A$1:$Y$96,13,FALSE))</f>
      </c>
      <c r="G7" s="17"/>
      <c r="H7" s="17"/>
      <c r="I7" s="17"/>
      <c r="J7" s="17"/>
      <c r="K7" s="17"/>
      <c r="L7" s="17"/>
      <c r="M7" s="17"/>
      <c r="N7" s="17"/>
      <c r="O7" s="2">
        <f t="shared" si="1"/>
        <v>0</v>
      </c>
      <c r="P7" s="3">
        <f t="shared" si="2"/>
        <v>0</v>
      </c>
      <c r="Q7" s="6">
        <f t="shared" si="3"/>
        <v>0</v>
      </c>
      <c r="R7" s="70"/>
      <c r="S7">
        <f t="shared" si="4"/>
      </c>
    </row>
    <row r="8" spans="1:19" ht="12.75">
      <c r="A8" s="1">
        <f>IF($D8="","",VLOOKUP($D8,Accueil!$A$1:$Y$125,5,FALSE))</f>
      </c>
      <c r="B8" s="15">
        <f>IF($D8="","",VLOOKUP($D8,Régional!$A$1:$Y$96,7,FALSE))</f>
      </c>
      <c r="C8" s="15">
        <f t="shared" si="0"/>
      </c>
      <c r="D8" s="91">
        <f>IF(Accueil!I38="X",Accueil!A38,"")</f>
      </c>
      <c r="E8" s="1">
        <f>IF($D8="","",VLOOKUP($D8,Régional!$A$1:$Y$96,16,FALSE))</f>
      </c>
      <c r="F8" s="1">
        <f>IF($D8="","",VLOOKUP($D8,Régional!$A$1:$Y$96,13,FALSE))</f>
      </c>
      <c r="G8" s="17"/>
      <c r="H8" s="17"/>
      <c r="I8" s="17"/>
      <c r="J8" s="17"/>
      <c r="K8" s="17"/>
      <c r="L8" s="17"/>
      <c r="M8" s="17"/>
      <c r="N8" s="17"/>
      <c r="O8" s="2">
        <f t="shared" si="1"/>
        <v>0</v>
      </c>
      <c r="P8" s="3">
        <f t="shared" si="2"/>
        <v>0</v>
      </c>
      <c r="Q8" s="6">
        <f t="shared" si="3"/>
        <v>0</v>
      </c>
      <c r="R8" s="70"/>
      <c r="S8">
        <f t="shared" si="4"/>
      </c>
    </row>
    <row r="9" spans="1:19" ht="12.75">
      <c r="A9" s="1">
        <f>IF($D9="","",VLOOKUP($D9,Accueil!$A$1:$Y$125,5,FALSE))</f>
      </c>
      <c r="B9" s="15">
        <f>IF($D9="","",VLOOKUP($D9,Régional!$A$1:$Y$96,7,FALSE))</f>
      </c>
      <c r="C9" s="15">
        <f t="shared" si="0"/>
      </c>
      <c r="D9" s="91">
        <f>IF(Accueil!I65="X",Accueil!A65,"")</f>
      </c>
      <c r="E9" s="1">
        <f>IF($D9="","",VLOOKUP($D9,Régional!$A$1:$Y$96,16,FALSE))</f>
      </c>
      <c r="F9" s="1">
        <f>IF($D9="","",VLOOKUP($D9,Régional!$A$1:$Y$96,13,FALSE))</f>
      </c>
      <c r="G9" s="17"/>
      <c r="H9" s="17"/>
      <c r="I9" s="17"/>
      <c r="J9" s="17"/>
      <c r="K9" s="17"/>
      <c r="L9" s="17"/>
      <c r="M9" s="17"/>
      <c r="N9" s="17"/>
      <c r="O9" s="2">
        <f t="shared" si="1"/>
        <v>0</v>
      </c>
      <c r="P9" s="3">
        <f t="shared" si="2"/>
        <v>0</v>
      </c>
      <c r="Q9" s="6">
        <f t="shared" si="3"/>
        <v>0</v>
      </c>
      <c r="R9" s="70"/>
      <c r="S9">
        <f t="shared" si="4"/>
      </c>
    </row>
    <row r="10" spans="1:19" ht="12.75">
      <c r="A10" s="1">
        <f>IF($D10="","",VLOOKUP($D10,Accueil!$A$1:$Y$125,5,FALSE))</f>
      </c>
      <c r="B10" s="15">
        <f>IF($D10="","",VLOOKUP($D10,Régional!$A$1:$Y$96,7,FALSE))</f>
      </c>
      <c r="C10" s="15">
        <f t="shared" si="0"/>
      </c>
      <c r="D10" s="91">
        <f>IF(Accueil!I40="X",Accueil!A40,"")</f>
      </c>
      <c r="E10" s="1">
        <f>IF($D10="","",VLOOKUP($D10,Régional!$A$1:$Y$96,16,FALSE))</f>
      </c>
      <c r="F10" s="1">
        <f>IF($D10="","",VLOOKUP($D10,Régional!$A$1:$Y$96,13,FALSE))</f>
      </c>
      <c r="G10" s="17"/>
      <c r="H10" s="17"/>
      <c r="I10" s="17"/>
      <c r="J10" s="17"/>
      <c r="K10" s="17"/>
      <c r="L10" s="17"/>
      <c r="M10" s="17"/>
      <c r="N10" s="17"/>
      <c r="O10" s="2">
        <f t="shared" si="1"/>
        <v>0</v>
      </c>
      <c r="P10" s="3">
        <f t="shared" si="2"/>
        <v>0</v>
      </c>
      <c r="Q10" s="6">
        <f t="shared" si="3"/>
        <v>0</v>
      </c>
      <c r="R10" s="70"/>
      <c r="S10">
        <f t="shared" si="4"/>
      </c>
    </row>
    <row r="11" spans="1:19" ht="12.75">
      <c r="A11" s="1">
        <f>IF($D11="","",VLOOKUP($D11,Accueil!$A$1:$Y$125,5,FALSE))</f>
      </c>
      <c r="B11" s="15">
        <f>IF($D11="","",VLOOKUP($D11,Régional!$A$1:$Y$96,7,FALSE))</f>
      </c>
      <c r="C11" s="15">
        <f t="shared" si="0"/>
      </c>
      <c r="D11" s="91">
        <f>IF(Accueil!I25="X",Accueil!A25,"")</f>
      </c>
      <c r="E11" s="1">
        <f>IF($D11="","",VLOOKUP($D11,Régional!$A$1:$Y$96,16,FALSE))</f>
      </c>
      <c r="F11" s="1">
        <f>IF($D11="","",VLOOKUP($D11,Régional!$A$1:$Y$96,13,FALSE))</f>
      </c>
      <c r="G11" s="17"/>
      <c r="H11" s="17"/>
      <c r="I11" s="17"/>
      <c r="J11" s="17"/>
      <c r="K11" s="17"/>
      <c r="L11" s="17"/>
      <c r="M11" s="17"/>
      <c r="N11" s="17"/>
      <c r="O11" s="2">
        <f t="shared" si="1"/>
        <v>0</v>
      </c>
      <c r="P11" s="3">
        <f t="shared" si="2"/>
        <v>0</v>
      </c>
      <c r="Q11" s="6">
        <f t="shared" si="3"/>
        <v>0</v>
      </c>
      <c r="R11" s="70"/>
      <c r="S11">
        <f t="shared" si="4"/>
      </c>
    </row>
    <row r="12" spans="1:19" ht="12.75">
      <c r="A12" s="1">
        <f>IF($D12="","",VLOOKUP($D12,Accueil!$A$1:$Y$125,5,FALSE))</f>
      </c>
      <c r="B12" s="15">
        <f>IF($D12="","",VLOOKUP($D12,Régional!$A$1:$Y$96,7,FALSE))</f>
      </c>
      <c r="C12" s="15">
        <f t="shared" si="0"/>
      </c>
      <c r="D12" s="91">
        <f>IF(Accueil!I56="X",Accueil!A56,"")</f>
      </c>
      <c r="E12" s="1">
        <f>IF($D12="","",VLOOKUP($D12,Régional!$A$1:$Y$96,16,FALSE))</f>
      </c>
      <c r="F12" s="1">
        <f>IF($D12="","",VLOOKUP($D12,Régional!$A$1:$Y$96,13,FALSE))</f>
      </c>
      <c r="G12" s="17"/>
      <c r="H12" s="17"/>
      <c r="I12" s="17"/>
      <c r="J12" s="17"/>
      <c r="K12" s="17"/>
      <c r="L12" s="17"/>
      <c r="M12" s="17"/>
      <c r="N12" s="17"/>
      <c r="O12" s="2">
        <f t="shared" si="1"/>
        <v>0</v>
      </c>
      <c r="P12" s="3">
        <f t="shared" si="2"/>
        <v>0</v>
      </c>
      <c r="Q12" s="6">
        <f t="shared" si="3"/>
        <v>0</v>
      </c>
      <c r="R12" s="70"/>
      <c r="S12">
        <f t="shared" si="4"/>
      </c>
    </row>
    <row r="13" spans="1:19" ht="12.75">
      <c r="A13" s="1">
        <f>IF($D13="","",VLOOKUP($D13,Accueil!$A$1:$Y$125,5,FALSE))</f>
      </c>
      <c r="B13" s="15">
        <f>IF($D13="","",VLOOKUP($D13,Régional!$A$1:$Y$96,7,FALSE))</f>
      </c>
      <c r="C13" s="15">
        <f t="shared" si="0"/>
      </c>
      <c r="D13" s="91">
        <f>IF(Accueil!I36="X",Accueil!A36,"")</f>
      </c>
      <c r="E13" s="1">
        <f>IF($D13="","",VLOOKUP($D13,Régional!$A$1:$Y$96,16,FALSE))</f>
      </c>
      <c r="F13" s="1">
        <f>IF($D13="","",VLOOKUP($D13,Régional!$A$1:$Y$96,13,FALSE))</f>
      </c>
      <c r="G13" s="17"/>
      <c r="H13" s="17"/>
      <c r="I13" s="17"/>
      <c r="J13" s="17"/>
      <c r="K13" s="17"/>
      <c r="L13" s="17"/>
      <c r="M13" s="17"/>
      <c r="N13" s="17"/>
      <c r="O13" s="2">
        <f t="shared" si="1"/>
        <v>0</v>
      </c>
      <c r="P13" s="3">
        <f t="shared" si="2"/>
        <v>0</v>
      </c>
      <c r="Q13" s="6">
        <f t="shared" si="3"/>
        <v>0</v>
      </c>
      <c r="R13" s="70"/>
      <c r="S13">
        <f t="shared" si="4"/>
      </c>
    </row>
    <row r="14" spans="1:19" ht="12.75">
      <c r="A14" s="1">
        <f>IF($D14="","",VLOOKUP($D14,Accueil!$A$1:$Y$125,5,FALSE))</f>
      </c>
      <c r="B14" s="15">
        <f>IF($D14="","",VLOOKUP($D14,Régional!$A$1:$Y$96,7,FALSE))</f>
      </c>
      <c r="C14" s="15">
        <f t="shared" si="0"/>
      </c>
      <c r="D14" s="91">
        <f>IF(Accueil!I27="X",Accueil!A27,"")</f>
      </c>
      <c r="E14" s="1">
        <f>IF($D14="","",VLOOKUP($D14,Régional!$A$1:$Y$96,16,FALSE))</f>
      </c>
      <c r="F14" s="1">
        <f>IF($D14="","",VLOOKUP($D14,Régional!$A$1:$Y$96,13,FALSE))</f>
      </c>
      <c r="G14" s="17"/>
      <c r="H14" s="17"/>
      <c r="I14" s="17"/>
      <c r="J14" s="17"/>
      <c r="K14" s="17"/>
      <c r="L14" s="17"/>
      <c r="M14" s="17"/>
      <c r="N14" s="17"/>
      <c r="O14" s="2">
        <f t="shared" si="1"/>
        <v>0</v>
      </c>
      <c r="P14" s="3">
        <f t="shared" si="2"/>
        <v>0</v>
      </c>
      <c r="Q14" s="6">
        <f t="shared" si="3"/>
        <v>0</v>
      </c>
      <c r="R14" s="70"/>
      <c r="S14">
        <f t="shared" si="4"/>
      </c>
    </row>
    <row r="15" spans="1:19" ht="12.75">
      <c r="A15" s="1">
        <f>IF($D15="","",VLOOKUP($D15,Accueil!$A$1:$Y$125,5,FALSE))</f>
      </c>
      <c r="B15" s="15">
        <f>IF($D15="","",VLOOKUP($D15,Régional!$A$1:$Y$96,7,FALSE))</f>
      </c>
      <c r="C15" s="15">
        <f t="shared" si="0"/>
      </c>
      <c r="D15" s="91">
        <f>IF(Accueil!I57="X",Accueil!A57,"")</f>
      </c>
      <c r="E15" s="1">
        <f>IF($D15="","",VLOOKUP($D15,Régional!$A$1:$Y$96,16,FALSE))</f>
      </c>
      <c r="F15" s="1">
        <f>IF($D15="","",VLOOKUP($D15,Régional!$A$1:$Y$96,13,FALSE))</f>
      </c>
      <c r="G15" s="17"/>
      <c r="H15" s="17"/>
      <c r="I15" s="17"/>
      <c r="J15" s="17"/>
      <c r="K15" s="17"/>
      <c r="L15" s="17"/>
      <c r="M15" s="17"/>
      <c r="N15" s="17"/>
      <c r="O15" s="2">
        <f t="shared" si="1"/>
        <v>0</v>
      </c>
      <c r="P15" s="3">
        <f t="shared" si="2"/>
        <v>0</v>
      </c>
      <c r="Q15" s="6">
        <f t="shared" si="3"/>
        <v>0</v>
      </c>
      <c r="R15" s="70"/>
      <c r="S15">
        <f t="shared" si="4"/>
      </c>
    </row>
    <row r="16" spans="1:19" ht="12.75">
      <c r="A16" s="1">
        <f>IF($D16="","",VLOOKUP($D16,Accueil!$A$1:$Y$125,5,FALSE))</f>
      </c>
      <c r="B16" s="15">
        <f>IF($D16="","",VLOOKUP($D16,Régional!$A$1:$Y$96,7,FALSE))</f>
      </c>
      <c r="C16" s="15">
        <f t="shared" si="0"/>
      </c>
      <c r="D16" s="91">
        <f>IF(Accueil!I60="X",Accueil!A60,"")</f>
      </c>
      <c r="E16" s="1">
        <f>IF($D16="","",VLOOKUP($D16,Régional!$A$1:$Y$96,16,FALSE))</f>
      </c>
      <c r="F16" s="1">
        <f>IF($D16="","",VLOOKUP($D16,Régional!$A$1:$Y$96,13,FALSE))</f>
      </c>
      <c r="G16" s="17"/>
      <c r="H16" s="17"/>
      <c r="I16" s="17"/>
      <c r="J16" s="17"/>
      <c r="K16" s="17"/>
      <c r="L16" s="17"/>
      <c r="M16" s="17"/>
      <c r="N16" s="17"/>
      <c r="O16" s="2">
        <f t="shared" si="1"/>
        <v>0</v>
      </c>
      <c r="P16" s="3">
        <f t="shared" si="2"/>
        <v>0</v>
      </c>
      <c r="Q16" s="6">
        <f t="shared" si="3"/>
        <v>0</v>
      </c>
      <c r="R16" s="70"/>
      <c r="S16">
        <f t="shared" si="4"/>
      </c>
    </row>
    <row r="17" spans="1:19" ht="12.75">
      <c r="A17" s="1">
        <f>IF($D17="","",VLOOKUP($D17,Accueil!$A$1:$Y$125,5,FALSE))</f>
      </c>
      <c r="B17" s="15">
        <f>IF($D17="","",VLOOKUP($D17,Régional!$A$1:$Y$96,7,FALSE))</f>
      </c>
      <c r="C17" s="15">
        <f t="shared" si="0"/>
      </c>
      <c r="D17" s="91">
        <f>IF(Accueil!I30="X",Accueil!A30,"")</f>
      </c>
      <c r="E17" s="1">
        <f>IF($D17="","",VLOOKUP($D17,Régional!$A$1:$Y$96,16,FALSE))</f>
      </c>
      <c r="F17" s="1">
        <f>IF($D17="","",VLOOKUP($D17,Régional!$A$1:$Y$96,13,FALSE))</f>
      </c>
      <c r="G17" s="17"/>
      <c r="H17" s="17"/>
      <c r="I17" s="17"/>
      <c r="J17" s="17"/>
      <c r="K17" s="17"/>
      <c r="L17" s="17"/>
      <c r="M17" s="17"/>
      <c r="N17" s="17"/>
      <c r="O17" s="2">
        <f t="shared" si="1"/>
        <v>0</v>
      </c>
      <c r="P17" s="3">
        <f t="shared" si="2"/>
        <v>0</v>
      </c>
      <c r="Q17" s="6">
        <f t="shared" si="3"/>
        <v>0</v>
      </c>
      <c r="R17" s="70"/>
      <c r="S17">
        <f t="shared" si="4"/>
      </c>
    </row>
    <row r="18" spans="1:19" ht="12.75">
      <c r="A18" s="1">
        <f>IF($D18="","",VLOOKUP($D18,Accueil!$A$1:$Y$125,5,FALSE))</f>
      </c>
      <c r="B18" s="15">
        <f>IF($D18="","",VLOOKUP($D18,Régional!$A$1:$Y$96,7,FALSE))</f>
      </c>
      <c r="C18" s="15">
        <f t="shared" si="0"/>
      </c>
      <c r="D18" s="91">
        <f>IF(Accueil!I63="X",Accueil!A63,"")</f>
      </c>
      <c r="E18" s="1">
        <f>IF($D18="","",VLOOKUP($D18,Régional!$A$1:$Y$96,16,FALSE))</f>
      </c>
      <c r="F18" s="1">
        <f>IF($D18="","",VLOOKUP($D18,Régional!$A$1:$Y$96,13,FALSE))</f>
      </c>
      <c r="G18" s="17"/>
      <c r="H18" s="17"/>
      <c r="I18" s="17"/>
      <c r="J18" s="17"/>
      <c r="K18" s="17"/>
      <c r="L18" s="17"/>
      <c r="M18" s="17"/>
      <c r="N18" s="17"/>
      <c r="O18" s="2">
        <f t="shared" si="1"/>
        <v>0</v>
      </c>
      <c r="P18" s="3">
        <f t="shared" si="2"/>
        <v>0</v>
      </c>
      <c r="Q18" s="6">
        <f t="shared" si="3"/>
        <v>0</v>
      </c>
      <c r="R18" s="70"/>
      <c r="S18">
        <f t="shared" si="4"/>
      </c>
    </row>
    <row r="19" spans="1:19" ht="12.75">
      <c r="A19" s="1">
        <f>IF($D19="","",VLOOKUP($D19,Accueil!$A$1:$Y$125,5,FALSE))</f>
      </c>
      <c r="B19" s="15">
        <f>IF($D19="","",VLOOKUP($D19,Régional!$A$1:$Y$96,7,FALSE))</f>
      </c>
      <c r="C19" s="15">
        <f t="shared" si="0"/>
      </c>
      <c r="D19" s="91">
        <f>IF(Accueil!I26="X",Accueil!A26,"")</f>
      </c>
      <c r="E19" s="1">
        <f>IF($D19="","",VLOOKUP($D19,Régional!$A$1:$Y$96,16,FALSE))</f>
      </c>
      <c r="F19" s="1">
        <f>IF($D19="","",VLOOKUP($D19,Régional!$A$1:$Y$96,13,FALSE))</f>
      </c>
      <c r="G19" s="17"/>
      <c r="H19" s="17"/>
      <c r="I19" s="17"/>
      <c r="J19" s="17"/>
      <c r="K19" s="17"/>
      <c r="L19" s="17"/>
      <c r="M19" s="17"/>
      <c r="N19" s="17"/>
      <c r="O19" s="2">
        <f t="shared" si="1"/>
        <v>0</v>
      </c>
      <c r="P19" s="3">
        <f t="shared" si="2"/>
        <v>0</v>
      </c>
      <c r="Q19" s="6">
        <f t="shared" si="3"/>
        <v>0</v>
      </c>
      <c r="R19" s="70"/>
      <c r="S19">
        <f t="shared" si="4"/>
      </c>
    </row>
    <row r="20" spans="1:19" ht="12.75">
      <c r="A20" s="1">
        <f>IF($D20="","",VLOOKUP($D20,Accueil!$A$1:$Y$125,5,FALSE))</f>
      </c>
      <c r="B20" s="15">
        <f>IF($D20="","",VLOOKUP($D20,Régional!$A$1:$Y$96,7,FALSE))</f>
      </c>
      <c r="C20" s="15">
        <f t="shared" si="0"/>
      </c>
      <c r="D20" s="91">
        <f>IF(Accueil!I61="X",Accueil!A61,"")</f>
      </c>
      <c r="E20" s="1">
        <f>IF($D20="","",VLOOKUP($D20,Régional!$A$1:$Y$96,16,FALSE))</f>
      </c>
      <c r="F20" s="1">
        <f>IF($D20="","",VLOOKUP($D20,Régional!$A$1:$Y$96,13,FALSE))</f>
      </c>
      <c r="G20" s="17"/>
      <c r="H20" s="17"/>
      <c r="I20" s="17"/>
      <c r="J20" s="17"/>
      <c r="K20" s="17"/>
      <c r="L20" s="17"/>
      <c r="M20" s="17"/>
      <c r="N20" s="17"/>
      <c r="O20" s="2">
        <f t="shared" si="1"/>
        <v>0</v>
      </c>
      <c r="P20" s="3">
        <f t="shared" si="2"/>
        <v>0</v>
      </c>
      <c r="Q20" s="6">
        <f t="shared" si="3"/>
        <v>0</v>
      </c>
      <c r="R20" s="70"/>
      <c r="S20">
        <f t="shared" si="4"/>
      </c>
    </row>
    <row r="21" spans="1:19" ht="12.75">
      <c r="A21" s="1">
        <f>IF($D21="","",VLOOKUP($D21,Accueil!$A$1:$Y$125,5,FALSE))</f>
      </c>
      <c r="B21" s="15">
        <f>IF($D21="","",VLOOKUP($D21,Régional!$A$1:$Y$96,7,FALSE))</f>
      </c>
      <c r="C21" s="15">
        <f t="shared" si="0"/>
      </c>
      <c r="D21" s="91">
        <f>IF(Accueil!I42="X",Accueil!A42,"")</f>
      </c>
      <c r="E21" s="1">
        <f>IF($D21="","",VLOOKUP($D21,Régional!$A$1:$Y$96,16,FALSE))</f>
      </c>
      <c r="F21" s="1">
        <f>IF($D21="","",VLOOKUP($D21,Régional!$A$1:$Y$96,13,FALSE))</f>
      </c>
      <c r="G21" s="17"/>
      <c r="H21" s="17"/>
      <c r="I21" s="17"/>
      <c r="J21" s="17"/>
      <c r="K21" s="17"/>
      <c r="L21" s="17"/>
      <c r="M21" s="17"/>
      <c r="N21" s="17"/>
      <c r="O21" s="2">
        <f t="shared" si="1"/>
        <v>0</v>
      </c>
      <c r="P21" s="3">
        <f t="shared" si="2"/>
        <v>0</v>
      </c>
      <c r="Q21" s="6">
        <f t="shared" si="3"/>
        <v>0</v>
      </c>
      <c r="R21" s="70"/>
      <c r="S21">
        <f t="shared" si="4"/>
      </c>
    </row>
    <row r="22" spans="1:19" ht="12.75">
      <c r="A22" s="1">
        <f>IF($D22="","",VLOOKUP($D22,Accueil!$A$1:$Y$125,5,FALSE))</f>
      </c>
      <c r="B22" s="15">
        <f>IF($D22="","",VLOOKUP($D22,Régional!$A$1:$Y$96,7,FALSE))</f>
      </c>
      <c r="C22" s="15">
        <f t="shared" si="0"/>
      </c>
      <c r="D22" s="91">
        <f>IF(Accueil!I44="X",Accueil!A44,"")</f>
      </c>
      <c r="E22" s="1">
        <f>IF($D22="","",VLOOKUP($D22,Régional!$A$1:$Y$96,16,FALSE))</f>
      </c>
      <c r="F22" s="1">
        <f>IF($D22="","",VLOOKUP($D22,Régional!$A$1:$Y$96,13,FALSE))</f>
      </c>
      <c r="G22" s="17"/>
      <c r="H22" s="17"/>
      <c r="I22" s="17"/>
      <c r="J22" s="17"/>
      <c r="K22" s="17"/>
      <c r="L22" s="17"/>
      <c r="M22" s="17"/>
      <c r="N22" s="17"/>
      <c r="O22" s="2">
        <f t="shared" si="1"/>
        <v>0</v>
      </c>
      <c r="P22" s="3">
        <f t="shared" si="2"/>
        <v>0</v>
      </c>
      <c r="Q22" s="6">
        <f t="shared" si="3"/>
        <v>0</v>
      </c>
      <c r="R22" s="70"/>
      <c r="S22">
        <f t="shared" si="4"/>
      </c>
    </row>
    <row r="23" spans="1:19" ht="12.75">
      <c r="A23" s="1">
        <f>IF($D23="","",VLOOKUP($D23,Accueil!$A$1:$Y$125,5,FALSE))</f>
      </c>
      <c r="B23" s="15">
        <f>IF($D23="","",VLOOKUP($D23,Régional!$A$1:$Y$96,7,FALSE))</f>
      </c>
      <c r="C23" s="15">
        <f t="shared" si="0"/>
      </c>
      <c r="D23" s="91">
        <f>IF(Accueil!I34="X",Accueil!A34,"")</f>
      </c>
      <c r="E23" s="1">
        <f>IF($D23="","",VLOOKUP($D23,Régional!$A$1:$Y$96,16,FALSE))</f>
      </c>
      <c r="F23" s="1">
        <f>IF($D23="","",VLOOKUP($D23,Régional!$A$1:$Y$96,13,FALSE))</f>
      </c>
      <c r="G23" s="17"/>
      <c r="H23" s="17"/>
      <c r="I23" s="17"/>
      <c r="J23" s="17"/>
      <c r="K23" s="17"/>
      <c r="L23" s="17"/>
      <c r="M23" s="17"/>
      <c r="N23" s="17"/>
      <c r="O23" s="2">
        <f t="shared" si="1"/>
        <v>0</v>
      </c>
      <c r="P23" s="3">
        <f t="shared" si="2"/>
        <v>0</v>
      </c>
      <c r="Q23" s="6">
        <f t="shared" si="3"/>
        <v>0</v>
      </c>
      <c r="R23" s="70"/>
      <c r="S23">
        <f t="shared" si="4"/>
      </c>
    </row>
    <row r="24" spans="1:19" ht="12.75">
      <c r="A24" s="1">
        <f>IF($D24="","",VLOOKUP($D24,Accueil!$A$1:$Y$125,5,FALSE))</f>
      </c>
      <c r="B24" s="15">
        <f>IF($D24="","",VLOOKUP($D24,Régional!$A$1:$Y$96,7,FALSE))</f>
      </c>
      <c r="C24" s="15">
        <f t="shared" si="0"/>
      </c>
      <c r="D24" s="91">
        <f>IF(Accueil!I31="X",Accueil!A31,"")</f>
      </c>
      <c r="E24" s="1">
        <f>IF($D24="","",VLOOKUP($D24,Régional!$A$1:$Y$96,16,FALSE))</f>
      </c>
      <c r="F24" s="1">
        <f>IF($D24="","",VLOOKUP($D24,Régional!$A$1:$Y$96,13,FALSE))</f>
      </c>
      <c r="G24" s="17"/>
      <c r="H24" s="17"/>
      <c r="I24" s="17"/>
      <c r="J24" s="17"/>
      <c r="K24" s="17"/>
      <c r="L24" s="17"/>
      <c r="M24" s="17"/>
      <c r="N24" s="17"/>
      <c r="O24" s="2">
        <f t="shared" si="1"/>
        <v>0</v>
      </c>
      <c r="P24" s="3">
        <f t="shared" si="2"/>
        <v>0</v>
      </c>
      <c r="Q24" s="6">
        <f t="shared" si="3"/>
        <v>0</v>
      </c>
      <c r="R24" s="70"/>
      <c r="S24">
        <f t="shared" si="4"/>
      </c>
    </row>
    <row r="25" spans="1:19" ht="12.75">
      <c r="A25" s="1">
        <f>IF($D25="","",VLOOKUP($D25,Accueil!$A$1:$Y$125,5,FALSE))</f>
      </c>
      <c r="B25" s="15">
        <f>IF($D25="","",VLOOKUP($D25,Régional!$A$1:$Y$96,7,FALSE))</f>
      </c>
      <c r="C25" s="15">
        <f t="shared" si="0"/>
      </c>
      <c r="D25" s="91">
        <f>IF(Accueil!I33="X",Accueil!A33,"")</f>
      </c>
      <c r="E25" s="1">
        <f>IF($D25="","",VLOOKUP($D25,Régional!$A$1:$Y$96,16,FALSE))</f>
      </c>
      <c r="F25" s="1">
        <f>IF($D25="","",VLOOKUP($D25,Régional!$A$1:$Y$96,13,FALSE))</f>
      </c>
      <c r="G25" s="17"/>
      <c r="H25" s="17"/>
      <c r="I25" s="17"/>
      <c r="J25" s="17"/>
      <c r="K25" s="17"/>
      <c r="L25" s="17"/>
      <c r="M25" s="17"/>
      <c r="N25" s="17"/>
      <c r="O25" s="2">
        <f t="shared" si="1"/>
        <v>0</v>
      </c>
      <c r="P25" s="3">
        <f t="shared" si="2"/>
        <v>0</v>
      </c>
      <c r="Q25" s="6">
        <f t="shared" si="3"/>
        <v>0</v>
      </c>
      <c r="R25" s="70"/>
      <c r="S25">
        <f t="shared" si="4"/>
      </c>
    </row>
    <row r="26" spans="1:19" ht="12.75">
      <c r="A26" s="1">
        <f>IF($D26="","",VLOOKUP($D26,Accueil!$A$1:$Y$125,5,FALSE))</f>
      </c>
      <c r="B26" s="15">
        <f>IF($D26="","",VLOOKUP($D26,Régional!$A$1:$Y$96,7,FALSE))</f>
      </c>
      <c r="C26" s="15">
        <f t="shared" si="0"/>
      </c>
      <c r="D26" s="91">
        <f>IF(Accueil!I58="X",Accueil!A58,"")</f>
      </c>
      <c r="E26" s="1">
        <f>IF($D26="","",VLOOKUP($D26,Régional!$A$1:$Y$96,16,FALSE))</f>
      </c>
      <c r="F26" s="1">
        <f>IF($D26="","",VLOOKUP($D26,Régional!$A$1:$Y$96,13,FALSE))</f>
      </c>
      <c r="G26" s="17"/>
      <c r="H26" s="17"/>
      <c r="I26" s="17"/>
      <c r="J26" s="17"/>
      <c r="K26" s="17"/>
      <c r="L26" s="17"/>
      <c r="M26" s="17"/>
      <c r="N26" s="17"/>
      <c r="O26" s="2">
        <f t="shared" si="1"/>
        <v>0</v>
      </c>
      <c r="P26" s="3">
        <f t="shared" si="2"/>
        <v>0</v>
      </c>
      <c r="Q26" s="6">
        <f t="shared" si="3"/>
        <v>0</v>
      </c>
      <c r="R26" s="70"/>
      <c r="S26">
        <f t="shared" si="4"/>
      </c>
    </row>
    <row r="27" spans="1:19" ht="12.75">
      <c r="A27" s="1">
        <f>IF($D27="","",VLOOKUP($D27,Accueil!$A$1:$Y$125,5,FALSE))</f>
      </c>
      <c r="B27" s="15">
        <f>IF($D27="","",VLOOKUP($D27,Régional!$A$1:$Y$96,7,FALSE))</f>
      </c>
      <c r="C27" s="15">
        <f t="shared" si="0"/>
      </c>
      <c r="D27" s="91">
        <f>IF(Accueil!I48="X",Accueil!A48,"")</f>
      </c>
      <c r="E27" s="1">
        <f>IF($D27="","",VLOOKUP($D27,Régional!$A$1:$Y$96,16,FALSE))</f>
      </c>
      <c r="F27" s="1">
        <f>IF($D27="","",VLOOKUP($D27,Régional!$A$1:$Y$96,13,FALSE))</f>
      </c>
      <c r="G27" s="17"/>
      <c r="H27" s="17"/>
      <c r="I27" s="17"/>
      <c r="J27" s="17"/>
      <c r="K27" s="17"/>
      <c r="L27" s="17"/>
      <c r="M27" s="17"/>
      <c r="N27" s="17"/>
      <c r="O27" s="2">
        <f t="shared" si="1"/>
        <v>0</v>
      </c>
      <c r="P27" s="3">
        <f t="shared" si="2"/>
        <v>0</v>
      </c>
      <c r="Q27" s="6">
        <f t="shared" si="3"/>
        <v>0</v>
      </c>
      <c r="R27" s="70"/>
      <c r="S27">
        <f t="shared" si="4"/>
      </c>
    </row>
    <row r="28" spans="1:19" ht="12.75">
      <c r="A28" s="1">
        <f>IF($D28="","",VLOOKUP($D28,Accueil!$A$1:$Y$125,5,FALSE))</f>
      </c>
      <c r="B28" s="15">
        <f>IF($D28="","",VLOOKUP($D28,Régional!$A$1:$Y$96,7,FALSE))</f>
      </c>
      <c r="C28" s="15">
        <f t="shared" si="0"/>
      </c>
      <c r="D28" s="91">
        <f>IF(Accueil!I49="X",Accueil!A49,"")</f>
      </c>
      <c r="E28" s="1">
        <f>IF($D28="","",VLOOKUP($D28,Régional!$A$1:$Y$96,16,FALSE))</f>
      </c>
      <c r="F28" s="1">
        <f>IF($D28="","",VLOOKUP($D28,Régional!$A$1:$Y$96,13,FALSE))</f>
      </c>
      <c r="G28" s="17"/>
      <c r="H28" s="17"/>
      <c r="I28" s="17"/>
      <c r="J28" s="17"/>
      <c r="K28" s="17"/>
      <c r="L28" s="17"/>
      <c r="M28" s="17"/>
      <c r="N28" s="17"/>
      <c r="O28" s="2">
        <f t="shared" si="1"/>
        <v>0</v>
      </c>
      <c r="P28" s="3">
        <f t="shared" si="2"/>
        <v>0</v>
      </c>
      <c r="Q28" s="6">
        <f t="shared" si="3"/>
        <v>0</v>
      </c>
      <c r="R28" s="70"/>
      <c r="S28">
        <f t="shared" si="4"/>
      </c>
    </row>
    <row r="29" spans="1:19" ht="12.75">
      <c r="A29" s="1">
        <f>IF($D29="","",VLOOKUP($D29,Accueil!$A$1:$Y$125,5,FALSE))</f>
      </c>
      <c r="B29" s="15">
        <f>IF($D29="","",VLOOKUP($D29,Régional!$A$1:$Y$96,7,FALSE))</f>
      </c>
      <c r="C29" s="15">
        <f t="shared" si="0"/>
      </c>
      <c r="D29" s="91">
        <f>IF(Accueil!I35="X",Accueil!A35,"")</f>
      </c>
      <c r="E29" s="1">
        <f>IF($D29="","",VLOOKUP($D29,Régional!$A$1:$Y$96,16,FALSE))</f>
      </c>
      <c r="F29" s="1">
        <f>IF($D29="","",VLOOKUP($D29,Régional!$A$1:$Y$96,13,FALSE))</f>
      </c>
      <c r="G29" s="17"/>
      <c r="H29" s="17"/>
      <c r="I29" s="17"/>
      <c r="J29" s="17"/>
      <c r="K29" s="17"/>
      <c r="L29" s="17"/>
      <c r="M29" s="17"/>
      <c r="N29" s="17"/>
      <c r="O29" s="2">
        <f t="shared" si="1"/>
        <v>0</v>
      </c>
      <c r="P29" s="3">
        <f t="shared" si="2"/>
        <v>0</v>
      </c>
      <c r="Q29" s="6">
        <f t="shared" si="3"/>
        <v>0</v>
      </c>
      <c r="R29" s="70"/>
      <c r="S29">
        <f t="shared" si="4"/>
      </c>
    </row>
    <row r="30" spans="1:19" ht="12.75">
      <c r="A30" s="1">
        <f>IF($D30="","",VLOOKUP($D30,Accueil!$A$1:$Y$125,5,FALSE))</f>
      </c>
      <c r="B30" s="15">
        <f>IF($D30="","",VLOOKUP($D30,Régional!$A$1:$Y$96,7,FALSE))</f>
      </c>
      <c r="C30" s="15">
        <f t="shared" si="0"/>
      </c>
      <c r="D30" s="91">
        <f>IF(Accueil!I62="X",Accueil!A62,"")</f>
      </c>
      <c r="E30" s="1">
        <f>IF($D30="","",VLOOKUP($D30,Régional!$A$1:$Y$96,16,FALSE))</f>
      </c>
      <c r="F30" s="1">
        <f>IF($D30="","",VLOOKUP($D30,Régional!$A$1:$Y$96,13,FALSE))</f>
      </c>
      <c r="G30" s="17"/>
      <c r="H30" s="17"/>
      <c r="I30" s="17"/>
      <c r="J30" s="17"/>
      <c r="K30" s="17"/>
      <c r="L30" s="17"/>
      <c r="M30" s="17"/>
      <c r="N30" s="17"/>
      <c r="O30" s="2">
        <f t="shared" si="1"/>
        <v>0</v>
      </c>
      <c r="P30" s="3">
        <f t="shared" si="2"/>
        <v>0</v>
      </c>
      <c r="Q30" s="6">
        <f t="shared" si="3"/>
        <v>0</v>
      </c>
      <c r="R30" s="70"/>
      <c r="S30">
        <f t="shared" si="4"/>
      </c>
    </row>
    <row r="31" spans="1:19" ht="12.75">
      <c r="A31" s="1">
        <f>IF($D31="","",VLOOKUP($D31,Accueil!$A$1:$Y$125,5,FALSE))</f>
      </c>
      <c r="B31" s="15">
        <f>IF($D31="","",VLOOKUP($D31,Régional!$A$1:$Y$96,7,FALSE))</f>
      </c>
      <c r="C31" s="15">
        <f t="shared" si="0"/>
      </c>
      <c r="D31" s="91">
        <f>IF(Accueil!I59="X",Accueil!A59,"")</f>
      </c>
      <c r="E31" s="1">
        <f>IF($D31="","",VLOOKUP($D31,Régional!$A$1:$Y$96,16,FALSE))</f>
      </c>
      <c r="F31" s="1">
        <f>IF($D31="","",VLOOKUP($D31,Régional!$A$1:$Y$96,13,FALSE))</f>
      </c>
      <c r="G31" s="17"/>
      <c r="H31" s="17"/>
      <c r="I31" s="17"/>
      <c r="J31" s="17"/>
      <c r="K31" s="17"/>
      <c r="L31" s="17"/>
      <c r="M31" s="17"/>
      <c r="N31" s="17"/>
      <c r="O31" s="2">
        <f t="shared" si="1"/>
        <v>0</v>
      </c>
      <c r="P31" s="3">
        <f t="shared" si="2"/>
        <v>0</v>
      </c>
      <c r="Q31" s="6">
        <f t="shared" si="3"/>
        <v>0</v>
      </c>
      <c r="R31" s="70"/>
      <c r="S31">
        <f t="shared" si="4"/>
      </c>
    </row>
    <row r="32" spans="1:19" ht="12.75">
      <c r="A32" s="1">
        <f>IF($D32="","",VLOOKUP($D32,Accueil!$A$1:$Y$125,5,FALSE))</f>
      </c>
      <c r="B32" s="15">
        <f>IF($D32="","",VLOOKUP($D32,Régional!$A$1:$Y$96,7,FALSE))</f>
      </c>
      <c r="C32" s="15">
        <f t="shared" si="0"/>
      </c>
      <c r="D32" s="91">
        <f>IF(Accueil!I50="X",Accueil!A50,"")</f>
      </c>
      <c r="E32" s="1">
        <f>IF($D32="","",VLOOKUP($D32,Régional!$A$1:$Y$96,16,FALSE))</f>
      </c>
      <c r="F32" s="1">
        <f>IF($D32="","",VLOOKUP($D32,Régional!$A$1:$Y$96,13,FALSE))</f>
      </c>
      <c r="G32" s="17"/>
      <c r="H32" s="17"/>
      <c r="I32" s="17"/>
      <c r="J32" s="17"/>
      <c r="K32" s="17"/>
      <c r="L32" s="17"/>
      <c r="M32" s="17"/>
      <c r="N32" s="17"/>
      <c r="O32" s="2">
        <f t="shared" si="1"/>
        <v>0</v>
      </c>
      <c r="P32" s="3">
        <f t="shared" si="2"/>
        <v>0</v>
      </c>
      <c r="Q32" s="6">
        <f t="shared" si="3"/>
        <v>0</v>
      </c>
      <c r="R32" s="70"/>
      <c r="S32">
        <f t="shared" si="4"/>
      </c>
    </row>
    <row r="33" spans="1:19" ht="12.75">
      <c r="A33" s="1">
        <f>IF($D33="","",VLOOKUP($D33,Accueil!$A$1:$Y$125,5,FALSE))</f>
      </c>
      <c r="B33" s="15">
        <f>IF($D33="","",VLOOKUP($D33,Régional!$A$1:$Y$96,7,FALSE))</f>
      </c>
      <c r="C33" s="15">
        <f t="shared" si="0"/>
      </c>
      <c r="D33" s="91">
        <f>IF(Accueil!I51="X",Accueil!A51,"")</f>
      </c>
      <c r="E33" s="1">
        <f>IF($D33="","",VLOOKUP($D33,Régional!$A$1:$Y$96,16,FALSE))</f>
      </c>
      <c r="F33" s="1">
        <f>IF($D33="","",VLOOKUP($D33,Régional!$A$1:$Y$96,13,FALSE))</f>
      </c>
      <c r="G33" s="17"/>
      <c r="H33" s="17"/>
      <c r="I33" s="17"/>
      <c r="J33" s="17"/>
      <c r="K33" s="17"/>
      <c r="L33" s="17"/>
      <c r="M33" s="17"/>
      <c r="N33" s="17"/>
      <c r="O33" s="2">
        <f t="shared" si="1"/>
        <v>0</v>
      </c>
      <c r="P33" s="3">
        <f t="shared" si="2"/>
        <v>0</v>
      </c>
      <c r="Q33" s="6">
        <f t="shared" si="3"/>
        <v>0</v>
      </c>
      <c r="R33" s="70"/>
      <c r="S33">
        <f t="shared" si="4"/>
      </c>
    </row>
    <row r="34" spans="1:19" ht="12.75">
      <c r="A34" s="1">
        <f>IF($D34="","",VLOOKUP($D34,Accueil!$A$1:$Y$125,5,FALSE))</f>
      </c>
      <c r="B34" s="15">
        <f>IF($D34="","",VLOOKUP($D34,Régional!$A$1:$Y$96,7,FALSE))</f>
      </c>
      <c r="C34" s="15">
        <f t="shared" si="0"/>
      </c>
      <c r="D34" s="91">
        <f>IF(Accueil!I52="X",Accueil!A52,"")</f>
      </c>
      <c r="E34" s="1">
        <f>IF($D34="","",VLOOKUP($D34,Régional!$A$1:$Y$96,16,FALSE))</f>
      </c>
      <c r="F34" s="1">
        <f>IF($D34="","",VLOOKUP($D34,Régional!$A$1:$Y$96,13,FALSE))</f>
      </c>
      <c r="G34" s="17"/>
      <c r="H34" s="17"/>
      <c r="I34" s="17"/>
      <c r="J34" s="17"/>
      <c r="K34" s="17"/>
      <c r="L34" s="17"/>
      <c r="M34" s="17"/>
      <c r="N34" s="17"/>
      <c r="O34" s="2">
        <f t="shared" si="1"/>
        <v>0</v>
      </c>
      <c r="P34" s="3">
        <f t="shared" si="2"/>
        <v>0</v>
      </c>
      <c r="Q34" s="6">
        <f t="shared" si="3"/>
        <v>0</v>
      </c>
      <c r="R34" s="70"/>
      <c r="S34">
        <f t="shared" si="4"/>
      </c>
    </row>
    <row r="35" spans="1:19" ht="12.75">
      <c r="A35" s="1">
        <f>IF($D35="","",VLOOKUP($D35,Accueil!$A$1:$Y$125,5,FALSE))</f>
      </c>
      <c r="B35" s="15">
        <f>IF($D35="","",VLOOKUP($D35,Régional!$A$1:$Y$96,7,FALSE))</f>
      </c>
      <c r="C35" s="15">
        <f t="shared" si="0"/>
      </c>
      <c r="D35" s="91">
        <f>IF(Accueil!I53="X",Accueil!A53,"")</f>
      </c>
      <c r="E35" s="1">
        <f>IF($D35="","",VLOOKUP($D35,Régional!$A$1:$Y$96,16,FALSE))</f>
      </c>
      <c r="F35" s="1">
        <f>IF($D35="","",VLOOKUP($D35,Régional!$A$1:$Y$96,13,FALSE))</f>
      </c>
      <c r="G35" s="17"/>
      <c r="H35" s="17"/>
      <c r="I35" s="17"/>
      <c r="J35" s="17"/>
      <c r="K35" s="17"/>
      <c r="L35" s="17"/>
      <c r="M35" s="17"/>
      <c r="N35" s="17"/>
      <c r="O35" s="2">
        <f t="shared" si="1"/>
        <v>0</v>
      </c>
      <c r="P35" s="3">
        <f t="shared" si="2"/>
        <v>0</v>
      </c>
      <c r="Q35" s="6">
        <f t="shared" si="3"/>
        <v>0</v>
      </c>
      <c r="R35" s="70"/>
      <c r="S35">
        <f t="shared" si="4"/>
      </c>
    </row>
    <row r="36" spans="1:19" ht="12.75">
      <c r="A36" s="1">
        <f>IF($D36="","",VLOOKUP($D36,Accueil!$A$1:$Y$125,5,FALSE))</f>
      </c>
      <c r="B36" s="15">
        <f>IF($D36="","",VLOOKUP($D36,Régional!$A$1:$Y$96,7,FALSE))</f>
      </c>
      <c r="C36" s="15">
        <f t="shared" si="0"/>
      </c>
      <c r="D36" s="91">
        <f>IF(Accueil!I54="X",Accueil!A54,"")</f>
      </c>
      <c r="E36" s="1">
        <f>IF($D36="","",VLOOKUP($D36,Régional!$A$1:$Y$96,16,FALSE))</f>
      </c>
      <c r="F36" s="1">
        <f>IF($D36="","",VLOOKUP($D36,Régional!$A$1:$Y$96,13,FALSE))</f>
      </c>
      <c r="G36" s="17"/>
      <c r="H36" s="17"/>
      <c r="I36" s="17"/>
      <c r="J36" s="17"/>
      <c r="K36" s="17"/>
      <c r="L36" s="17"/>
      <c r="M36" s="17"/>
      <c r="N36" s="17"/>
      <c r="O36" s="2">
        <f t="shared" si="1"/>
        <v>0</v>
      </c>
      <c r="P36" s="3">
        <f t="shared" si="2"/>
        <v>0</v>
      </c>
      <c r="Q36" s="6">
        <f t="shared" si="3"/>
        <v>0</v>
      </c>
      <c r="R36" s="70"/>
      <c r="S36">
        <f t="shared" si="4"/>
      </c>
    </row>
    <row r="37" spans="1:19" ht="12.75">
      <c r="A37" s="1">
        <f>IF($D37="","",VLOOKUP($D37,Accueil!$A$1:$Y$125,5,FALSE))</f>
      </c>
      <c r="B37" s="15">
        <f>IF($D37="","",VLOOKUP($D37,Régional!$A$1:$Y$96,7,FALSE))</f>
      </c>
      <c r="C37" s="15">
        <f aca="true" t="shared" si="5" ref="C37:C68">CONCATENATE(A37,B37)</f>
      </c>
      <c r="D37" s="91">
        <f>IF(Accueil!I41="X",Accueil!A41,"")</f>
      </c>
      <c r="E37" s="1">
        <f>IF($D37="","",VLOOKUP($D37,Régional!$A$1:$Y$96,16,FALSE))</f>
      </c>
      <c r="F37" s="1">
        <f>IF($D37="","",VLOOKUP($D37,Régional!$A$1:$Y$96,13,FALSE))</f>
      </c>
      <c r="G37" s="17"/>
      <c r="H37" s="17"/>
      <c r="I37" s="17"/>
      <c r="J37" s="17"/>
      <c r="K37" s="17"/>
      <c r="L37" s="17"/>
      <c r="M37" s="17"/>
      <c r="N37" s="17"/>
      <c r="O37" s="2">
        <f aca="true" t="shared" si="6" ref="O37:O68">COUNTA(G37:N37)</f>
        <v>0</v>
      </c>
      <c r="P37" s="3">
        <f aca="true" t="shared" si="7" ref="P37:P68">SUM(G37:N37)</f>
        <v>0</v>
      </c>
      <c r="Q37" s="6">
        <f aca="true" t="shared" si="8" ref="Q37:Q68">IF(O37=0,0,P37/O37)</f>
        <v>0</v>
      </c>
      <c r="R37" s="70"/>
      <c r="S37">
        <f aca="true" t="shared" si="9" ref="S37:S68">IF(D37="","","X")</f>
      </c>
    </row>
    <row r="38" spans="1:19" ht="12.75">
      <c r="A38" s="1">
        <f>IF($D38="","",VLOOKUP($D38,Accueil!$A$1:$Y$125,5,FALSE))</f>
      </c>
      <c r="B38" s="15">
        <f>IF($D38="","",VLOOKUP($D38,Régional!$A$1:$Y$96,7,FALSE))</f>
      </c>
      <c r="C38" s="15">
        <f t="shared" si="5"/>
      </c>
      <c r="D38" s="91">
        <f>IF(Accueil!I45="X",Accueil!A45,"")</f>
      </c>
      <c r="E38" s="1">
        <f>IF($D38="","",VLOOKUP($D38,Régional!$A$1:$Y$96,16,FALSE))</f>
      </c>
      <c r="F38" s="1">
        <f>IF($D38="","",VLOOKUP($D38,Régional!$A$1:$Y$96,13,FALSE))</f>
      </c>
      <c r="G38" s="17"/>
      <c r="H38" s="17"/>
      <c r="I38" s="17"/>
      <c r="J38" s="17"/>
      <c r="K38" s="17"/>
      <c r="L38" s="17"/>
      <c r="M38" s="17"/>
      <c r="N38" s="17"/>
      <c r="O38" s="2">
        <f t="shared" si="6"/>
        <v>0</v>
      </c>
      <c r="P38" s="3">
        <f t="shared" si="7"/>
        <v>0</v>
      </c>
      <c r="Q38" s="6">
        <f t="shared" si="8"/>
        <v>0</v>
      </c>
      <c r="R38" s="70"/>
      <c r="S38">
        <f t="shared" si="9"/>
      </c>
    </row>
    <row r="39" spans="1:19" ht="12.75">
      <c r="A39" s="1">
        <f>IF($D39="","",VLOOKUP($D39,Accueil!$A$1:$Y$125,5,FALSE))</f>
      </c>
      <c r="B39" s="15">
        <f>IF($D39="","",VLOOKUP($D39,Régional!$A$1:$Y$96,7,FALSE))</f>
      </c>
      <c r="C39" s="15">
        <f t="shared" si="5"/>
      </c>
      <c r="D39" s="91">
        <f>IF(Accueil!I28="X",Accueil!A28,"")</f>
      </c>
      <c r="E39" s="1">
        <f>IF($D39="","",VLOOKUP($D39,Régional!$A$1:$Y$96,16,FALSE))</f>
      </c>
      <c r="F39" s="1">
        <f>IF($D39="","",VLOOKUP($D39,Régional!$A$1:$Y$96,13,FALSE))</f>
      </c>
      <c r="G39" s="17"/>
      <c r="H39" s="17"/>
      <c r="I39" s="17"/>
      <c r="J39" s="17"/>
      <c r="K39" s="17"/>
      <c r="L39" s="17"/>
      <c r="M39" s="17"/>
      <c r="N39" s="17"/>
      <c r="O39" s="2">
        <f t="shared" si="6"/>
        <v>0</v>
      </c>
      <c r="P39" s="3">
        <f t="shared" si="7"/>
        <v>0</v>
      </c>
      <c r="Q39" s="6">
        <f t="shared" si="8"/>
        <v>0</v>
      </c>
      <c r="R39" s="70"/>
      <c r="S39">
        <f t="shared" si="9"/>
      </c>
    </row>
    <row r="40" spans="1:19" ht="12.75">
      <c r="A40" s="1">
        <f>IF($D40="","",VLOOKUP($D40,Accueil!$A$1:$Y$125,5,FALSE))</f>
      </c>
      <c r="B40" s="15">
        <f>IF($D40="","",VLOOKUP($D40,Régional!$A$1:$Y$96,7,FALSE))</f>
      </c>
      <c r="C40" s="15">
        <f t="shared" si="5"/>
      </c>
      <c r="D40" s="91">
        <f>IF(Accueil!I29="X",Accueil!A29,"")</f>
      </c>
      <c r="E40" s="1">
        <f>IF($D40="","",VLOOKUP($D40,Régional!$A$1:$Y$96,16,FALSE))</f>
      </c>
      <c r="F40" s="1">
        <f>IF($D40="","",VLOOKUP($D40,Régional!$A$1:$Y$96,13,FALSE))</f>
      </c>
      <c r="G40" s="17"/>
      <c r="H40" s="17"/>
      <c r="I40" s="17"/>
      <c r="J40" s="17"/>
      <c r="K40" s="17"/>
      <c r="L40" s="17"/>
      <c r="M40" s="17"/>
      <c r="N40" s="17"/>
      <c r="O40" s="2">
        <f t="shared" si="6"/>
        <v>0</v>
      </c>
      <c r="P40" s="3">
        <f t="shared" si="7"/>
        <v>0</v>
      </c>
      <c r="Q40" s="6">
        <f t="shared" si="8"/>
        <v>0</v>
      </c>
      <c r="R40" s="70"/>
      <c r="S40">
        <f t="shared" si="9"/>
      </c>
    </row>
    <row r="41" spans="1:19" ht="12.75">
      <c r="A41" s="1">
        <f>IF($D41="","",VLOOKUP($D41,Accueil!$A$1:$Y$125,5,FALSE))</f>
      </c>
      <c r="B41" s="15">
        <f>IF($D41="","",VLOOKUP($D41,Régional!$A$1:$Y$96,7,FALSE))</f>
      </c>
      <c r="C41" s="15">
        <f t="shared" si="5"/>
      </c>
      <c r="D41" s="91">
        <f>IF(Accueil!I32="X",Accueil!A32,"")</f>
      </c>
      <c r="E41" s="1">
        <f>IF($D41="","",VLOOKUP($D41,Régional!$A$1:$Y$96,16,FALSE))</f>
      </c>
      <c r="F41" s="1">
        <f>IF($D41="","",VLOOKUP($D41,Régional!$A$1:$Y$96,13,FALSE))</f>
      </c>
      <c r="G41" s="17"/>
      <c r="H41" s="17"/>
      <c r="I41" s="17"/>
      <c r="J41" s="17"/>
      <c r="K41" s="17"/>
      <c r="L41" s="17"/>
      <c r="M41" s="17"/>
      <c r="N41" s="17"/>
      <c r="O41" s="2">
        <f t="shared" si="6"/>
        <v>0</v>
      </c>
      <c r="P41" s="3">
        <f t="shared" si="7"/>
        <v>0</v>
      </c>
      <c r="Q41" s="6">
        <f t="shared" si="8"/>
        <v>0</v>
      </c>
      <c r="R41" s="70"/>
      <c r="S41">
        <f t="shared" si="9"/>
      </c>
    </row>
    <row r="42" spans="1:19" ht="12.75">
      <c r="A42" s="1">
        <f>IF($D42="","",VLOOKUP($D42,Accueil!$A$1:$Y$125,5,FALSE))</f>
      </c>
      <c r="B42" s="15">
        <f>IF($D42="","",VLOOKUP($D42,Régional!$A$1:$Y$96,7,FALSE))</f>
      </c>
      <c r="C42" s="15">
        <f t="shared" si="5"/>
      </c>
      <c r="D42" s="91">
        <f>IF(Accueil!I55="X",Accueil!A55,"")</f>
      </c>
      <c r="E42" s="1">
        <f>IF($D42="","",VLOOKUP($D42,Régional!$A$1:$Y$96,16,FALSE))</f>
      </c>
      <c r="F42" s="1">
        <f>IF($D42="","",VLOOKUP($D42,Régional!$A$1:$Y$96,13,FALSE))</f>
      </c>
      <c r="G42" s="17"/>
      <c r="H42" s="17"/>
      <c r="I42" s="17"/>
      <c r="J42" s="17"/>
      <c r="K42" s="17"/>
      <c r="L42" s="17"/>
      <c r="M42" s="17"/>
      <c r="N42" s="17"/>
      <c r="O42" s="2">
        <f t="shared" si="6"/>
        <v>0</v>
      </c>
      <c r="P42" s="3">
        <f t="shared" si="7"/>
        <v>0</v>
      </c>
      <c r="Q42" s="6">
        <f t="shared" si="8"/>
        <v>0</v>
      </c>
      <c r="R42" s="70"/>
      <c r="S42">
        <f t="shared" si="9"/>
      </c>
    </row>
    <row r="43" spans="1:19" ht="12.75">
      <c r="A43" s="1">
        <f>IF($D43="","",VLOOKUP($D43,Accueil!$A$1:$Y$125,5,FALSE))</f>
      </c>
      <c r="B43" s="15">
        <f>IF($D43="","",VLOOKUP($D43,Régional!$A$1:$Y$96,7,FALSE))</f>
      </c>
      <c r="C43" s="15">
        <f t="shared" si="5"/>
      </c>
      <c r="D43" s="91">
        <f>IF(Accueil!I64="X",Accueil!A64,"")</f>
      </c>
      <c r="E43" s="1">
        <f>IF($D43="","",VLOOKUP($D43,Régional!$A$1:$Y$96,16,FALSE))</f>
      </c>
      <c r="F43" s="1">
        <f>IF($D43="","",VLOOKUP($D43,Régional!$A$1:$Y$96,13,FALSE))</f>
      </c>
      <c r="G43" s="17"/>
      <c r="H43" s="17"/>
      <c r="I43" s="17"/>
      <c r="J43" s="17"/>
      <c r="K43" s="17"/>
      <c r="L43" s="17"/>
      <c r="M43" s="17"/>
      <c r="N43" s="17"/>
      <c r="O43" s="2">
        <f t="shared" si="6"/>
        <v>0</v>
      </c>
      <c r="P43" s="3">
        <f t="shared" si="7"/>
        <v>0</v>
      </c>
      <c r="Q43" s="6">
        <f t="shared" si="8"/>
        <v>0</v>
      </c>
      <c r="R43" s="70"/>
      <c r="S43">
        <f t="shared" si="9"/>
      </c>
    </row>
    <row r="44" spans="1:19" ht="12.75">
      <c r="A44" s="1">
        <f>IF($D44="","",VLOOKUP($D44,Accueil!$A$1:$Y$125,5,FALSE))</f>
      </c>
      <c r="B44" s="15">
        <f>IF($D44="","",VLOOKUP($D44,Régional!$A$1:$Y$96,7,FALSE))</f>
      </c>
      <c r="C44" s="15">
        <f t="shared" si="5"/>
      </c>
      <c r="D44" s="91">
        <f>IF(Accueil!I74="X",Accueil!A74,"")</f>
      </c>
      <c r="E44" s="1">
        <f>IF($D44="","",VLOOKUP($D44,Régional!$A$1:$Y$96,16,FALSE))</f>
      </c>
      <c r="F44" s="1">
        <f>IF($D44="","",VLOOKUP($D44,Régional!$A$1:$Y$96,13,FALSE))</f>
      </c>
      <c r="G44" s="17"/>
      <c r="H44" s="17"/>
      <c r="I44" s="17"/>
      <c r="J44" s="17"/>
      <c r="K44" s="17"/>
      <c r="L44" s="17"/>
      <c r="M44" s="17"/>
      <c r="N44" s="17"/>
      <c r="O44" s="2">
        <f t="shared" si="6"/>
        <v>0</v>
      </c>
      <c r="P44" s="3">
        <f t="shared" si="7"/>
        <v>0</v>
      </c>
      <c r="Q44" s="6">
        <f t="shared" si="8"/>
        <v>0</v>
      </c>
      <c r="R44" s="70"/>
      <c r="S44">
        <f t="shared" si="9"/>
      </c>
    </row>
    <row r="45" spans="1:19" ht="12.75">
      <c r="A45" s="1">
        <f>IF($D45="","",VLOOKUP($D45,Accueil!$A$1:$Y$125,5,FALSE))</f>
      </c>
      <c r="B45" s="15">
        <f>IF($D45="","",VLOOKUP($D45,Régional!$A$1:$Y$96,7,FALSE))</f>
      </c>
      <c r="C45" s="15">
        <f t="shared" si="5"/>
      </c>
      <c r="D45" s="91">
        <f>IF(Accueil!I75="X",Accueil!A75,"")</f>
      </c>
      <c r="E45" s="1">
        <f>IF($D45="","",VLOOKUP($D45,Régional!$A$1:$Y$96,16,FALSE))</f>
      </c>
      <c r="F45" s="1">
        <f>IF($D45="","",VLOOKUP($D45,Régional!$A$1:$Y$96,13,FALSE))</f>
      </c>
      <c r="G45" s="17"/>
      <c r="H45" s="17"/>
      <c r="I45" s="17"/>
      <c r="J45" s="17"/>
      <c r="K45" s="17"/>
      <c r="L45" s="17"/>
      <c r="M45" s="17"/>
      <c r="N45" s="17"/>
      <c r="O45" s="2">
        <f t="shared" si="6"/>
        <v>0</v>
      </c>
      <c r="P45" s="3">
        <f t="shared" si="7"/>
        <v>0</v>
      </c>
      <c r="Q45" s="6">
        <f t="shared" si="8"/>
        <v>0</v>
      </c>
      <c r="R45" s="70"/>
      <c r="S45">
        <f t="shared" si="9"/>
      </c>
    </row>
    <row r="46" spans="1:19" ht="12.75">
      <c r="A46" s="1">
        <f>IF($D46="","",VLOOKUP($D46,Accueil!$A$1:$Y$125,5,FALSE))</f>
      </c>
      <c r="B46" s="15">
        <f>IF($D46="","",VLOOKUP($D46,Régional!$A$1:$Y$96,7,FALSE))</f>
      </c>
      <c r="C46" s="15">
        <f t="shared" si="5"/>
      </c>
      <c r="D46" s="91">
        <f>IF(Accueil!I43="X",Accueil!A43,"")</f>
      </c>
      <c r="E46" s="1">
        <f>IF($D46="","",VLOOKUP($D46,Régional!$A$1:$Y$96,16,FALSE))</f>
      </c>
      <c r="F46" s="1">
        <f>IF($D46="","",VLOOKUP($D46,Régional!$A$1:$Y$96,13,FALSE))</f>
      </c>
      <c r="G46" s="17"/>
      <c r="H46" s="17"/>
      <c r="I46" s="17"/>
      <c r="J46" s="17"/>
      <c r="K46" s="17"/>
      <c r="L46" s="17"/>
      <c r="M46" s="17"/>
      <c r="N46" s="17"/>
      <c r="O46" s="2">
        <f t="shared" si="6"/>
        <v>0</v>
      </c>
      <c r="P46" s="3">
        <f t="shared" si="7"/>
        <v>0</v>
      </c>
      <c r="Q46" s="6">
        <f t="shared" si="8"/>
        <v>0</v>
      </c>
      <c r="R46" s="70"/>
      <c r="S46">
        <f t="shared" si="9"/>
      </c>
    </row>
    <row r="47" spans="1:19" ht="12.75">
      <c r="A47" s="1">
        <f>IF($D47="","",VLOOKUP($D47,Accueil!$A$1:$Y$125,5,FALSE))</f>
      </c>
      <c r="B47" s="15">
        <f>IF($D47="","",VLOOKUP($D47,Régional!$A$1:$Y$96,7,FALSE))</f>
      </c>
      <c r="C47" s="15">
        <f t="shared" si="5"/>
      </c>
      <c r="D47" s="91">
        <f>IF(Accueil!I72="X",Accueil!A72,"")</f>
      </c>
      <c r="E47" s="1">
        <f>IF($D47="","",VLOOKUP($D47,Régional!$A$1:$Y$96,16,FALSE))</f>
      </c>
      <c r="F47" s="1">
        <f>IF($D47="","",VLOOKUP($D47,Régional!$A$1:$Y$96,13,FALSE))</f>
      </c>
      <c r="G47" s="17"/>
      <c r="H47" s="17"/>
      <c r="I47" s="17"/>
      <c r="J47" s="17"/>
      <c r="K47" s="17"/>
      <c r="L47" s="17"/>
      <c r="M47" s="17"/>
      <c r="N47" s="17"/>
      <c r="O47" s="2">
        <f t="shared" si="6"/>
        <v>0</v>
      </c>
      <c r="P47" s="3">
        <f t="shared" si="7"/>
        <v>0</v>
      </c>
      <c r="Q47" s="6">
        <f t="shared" si="8"/>
        <v>0</v>
      </c>
      <c r="R47" s="70"/>
      <c r="S47">
        <f t="shared" si="9"/>
      </c>
    </row>
    <row r="48" spans="1:19" ht="12.75">
      <c r="A48" s="1">
        <f>IF($D48="","",VLOOKUP($D48,Accueil!$A$1:$Y$125,5,FALSE))</f>
      </c>
      <c r="B48" s="15">
        <f>IF($D48="","",VLOOKUP($D48,Régional!$A$1:$Y$96,7,FALSE))</f>
      </c>
      <c r="C48" s="15">
        <f t="shared" si="5"/>
      </c>
      <c r="D48" s="91">
        <f>IF(Accueil!I67="X",Accueil!A67,"")</f>
      </c>
      <c r="E48" s="1">
        <f>IF($D48="","",VLOOKUP($D48,Régional!$A$1:$Y$96,16,FALSE))</f>
      </c>
      <c r="F48" s="1">
        <f>IF($D48="","",VLOOKUP($D48,Régional!$A$1:$Y$96,13,FALSE))</f>
      </c>
      <c r="G48" s="17"/>
      <c r="H48" s="17"/>
      <c r="I48" s="17"/>
      <c r="J48" s="17"/>
      <c r="K48" s="17"/>
      <c r="L48" s="17"/>
      <c r="M48" s="17"/>
      <c r="N48" s="17"/>
      <c r="O48" s="2">
        <f t="shared" si="6"/>
        <v>0</v>
      </c>
      <c r="P48" s="3">
        <f t="shared" si="7"/>
        <v>0</v>
      </c>
      <c r="Q48" s="6">
        <f t="shared" si="8"/>
        <v>0</v>
      </c>
      <c r="R48" s="70"/>
      <c r="S48">
        <f t="shared" si="9"/>
      </c>
    </row>
    <row r="49" spans="1:19" ht="12.75">
      <c r="A49" s="1">
        <f>IF($D49="","",VLOOKUP($D49,Accueil!$A$1:$Y$125,5,FALSE))</f>
      </c>
      <c r="B49" s="15">
        <f>IF($D49="","",VLOOKUP($D49,Régional!$A$1:$Y$96,7,FALSE))</f>
      </c>
      <c r="C49" s="15">
        <f t="shared" si="5"/>
      </c>
      <c r="D49" s="91">
        <f>IF(Accueil!I47="X",Accueil!A47,"")</f>
      </c>
      <c r="E49" s="1">
        <f>IF($D49="","",VLOOKUP($D49,Régional!$A$1:$Y$96,16,FALSE))</f>
      </c>
      <c r="F49" s="1">
        <f>IF($D49="","",VLOOKUP($D49,Régional!$A$1:$Y$96,13,FALSE))</f>
      </c>
      <c r="G49" s="17"/>
      <c r="H49" s="17"/>
      <c r="I49" s="17"/>
      <c r="J49" s="17"/>
      <c r="K49" s="17"/>
      <c r="L49" s="17"/>
      <c r="M49" s="17"/>
      <c r="N49" s="17"/>
      <c r="O49" s="2">
        <f t="shared" si="6"/>
        <v>0</v>
      </c>
      <c r="P49" s="3">
        <f t="shared" si="7"/>
        <v>0</v>
      </c>
      <c r="Q49" s="6">
        <f t="shared" si="8"/>
        <v>0</v>
      </c>
      <c r="R49" s="70"/>
      <c r="S49">
        <f t="shared" si="9"/>
      </c>
    </row>
    <row r="50" spans="1:19" ht="12.75">
      <c r="A50" s="1">
        <f>IF($D50="","",VLOOKUP($D50,Accueil!$A$1:$Y$125,5,FALSE))</f>
      </c>
      <c r="B50" s="15">
        <f>IF($D50="","",VLOOKUP($D50,Régional!$A$1:$Y$96,7,FALSE))</f>
      </c>
      <c r="C50" s="15">
        <f t="shared" si="5"/>
      </c>
      <c r="D50" s="91">
        <f>IF(Accueil!I69="X",Accueil!A69,"")</f>
      </c>
      <c r="E50" s="1">
        <f>IF($D50="","",VLOOKUP($D50,Régional!$A$1:$Y$96,16,FALSE))</f>
      </c>
      <c r="F50" s="1">
        <f>IF($D50="","",VLOOKUP($D50,Régional!$A$1:$Y$96,13,FALSE))</f>
      </c>
      <c r="G50" s="17"/>
      <c r="H50" s="17"/>
      <c r="I50" s="17"/>
      <c r="J50" s="17"/>
      <c r="K50" s="17"/>
      <c r="L50" s="17"/>
      <c r="M50" s="17"/>
      <c r="N50" s="17"/>
      <c r="O50" s="2">
        <f t="shared" si="6"/>
        <v>0</v>
      </c>
      <c r="P50" s="3">
        <f t="shared" si="7"/>
        <v>0</v>
      </c>
      <c r="Q50" s="6">
        <f t="shared" si="8"/>
        <v>0</v>
      </c>
      <c r="R50" s="70"/>
      <c r="S50">
        <f t="shared" si="9"/>
      </c>
    </row>
    <row r="51" spans="1:19" ht="12.75">
      <c r="A51" s="1">
        <f>IF($D51="","",VLOOKUP($D51,Accueil!$A$1:$Y$125,5,FALSE))</f>
      </c>
      <c r="B51" s="15">
        <f>IF($D51="","",VLOOKUP($D51,Régional!$A$1:$Y$96,7,FALSE))</f>
      </c>
      <c r="C51" s="15">
        <f t="shared" si="5"/>
      </c>
      <c r="D51" s="91">
        <f>IF(Accueil!I66="X",Accueil!A66,"")</f>
      </c>
      <c r="E51" s="1">
        <f>IF($D51="","",VLOOKUP($D51,Régional!$A$1:$Y$96,16,FALSE))</f>
      </c>
      <c r="F51" s="1">
        <f>IF($D51="","",VLOOKUP($D51,Régional!$A$1:$Y$96,13,FALSE))</f>
      </c>
      <c r="G51" s="17"/>
      <c r="H51" s="17"/>
      <c r="I51" s="17"/>
      <c r="J51" s="17"/>
      <c r="K51" s="17"/>
      <c r="L51" s="17"/>
      <c r="M51" s="17"/>
      <c r="N51" s="17"/>
      <c r="O51" s="2">
        <f t="shared" si="6"/>
        <v>0</v>
      </c>
      <c r="P51" s="3">
        <f t="shared" si="7"/>
        <v>0</v>
      </c>
      <c r="Q51" s="6">
        <f t="shared" si="8"/>
        <v>0</v>
      </c>
      <c r="R51" s="70"/>
      <c r="S51">
        <f t="shared" si="9"/>
      </c>
    </row>
    <row r="52" spans="1:19" ht="12.75">
      <c r="A52" s="1">
        <f>IF($D52="","",VLOOKUP($D52,Accueil!$A$1:$Y$125,5,FALSE))</f>
      </c>
      <c r="B52" s="15">
        <f>IF($D52="","",VLOOKUP($D52,Régional!$A$1:$Y$96,7,FALSE))</f>
      </c>
      <c r="C52" s="15">
        <f t="shared" si="5"/>
      </c>
      <c r="D52" s="91">
        <f>IF(Accueil!I70="X",Accueil!A70,"")</f>
      </c>
      <c r="E52" s="1">
        <f>IF($D52="","",VLOOKUP($D52,Régional!$A$1:$Y$96,16,FALSE))</f>
      </c>
      <c r="F52" s="1">
        <f>IF($D52="","",VLOOKUP($D52,Régional!$A$1:$Y$96,13,FALSE))</f>
      </c>
      <c r="G52" s="17"/>
      <c r="H52" s="17"/>
      <c r="I52" s="17"/>
      <c r="J52" s="17"/>
      <c r="K52" s="17"/>
      <c r="L52" s="17"/>
      <c r="M52" s="17"/>
      <c r="N52" s="17"/>
      <c r="O52" s="2">
        <f t="shared" si="6"/>
        <v>0</v>
      </c>
      <c r="P52" s="3">
        <f t="shared" si="7"/>
        <v>0</v>
      </c>
      <c r="Q52" s="6">
        <f t="shared" si="8"/>
        <v>0</v>
      </c>
      <c r="R52" s="70"/>
      <c r="S52">
        <f t="shared" si="9"/>
      </c>
    </row>
    <row r="53" spans="1:19" ht="12.75">
      <c r="A53" s="1">
        <f>IF($D53="","",VLOOKUP($D53,Accueil!$A$1:$Y$125,5,FALSE))</f>
      </c>
      <c r="B53" s="15">
        <f>IF($D53="","",VLOOKUP($D53,Régional!$A$1:$Y$96,7,FALSE))</f>
      </c>
      <c r="C53" s="15">
        <f t="shared" si="5"/>
      </c>
      <c r="D53" s="91">
        <f>IF(Accueil!I71="X",Accueil!A71,"")</f>
      </c>
      <c r="E53" s="1">
        <f>IF($D53="","",VLOOKUP($D53,Régional!$A$1:$Y$96,16,FALSE))</f>
      </c>
      <c r="F53" s="1">
        <f>IF($D53="","",VLOOKUP($D53,Régional!$A$1:$Y$96,13,FALSE))</f>
      </c>
      <c r="G53" s="17"/>
      <c r="H53" s="17"/>
      <c r="I53" s="17"/>
      <c r="J53" s="17"/>
      <c r="K53" s="17"/>
      <c r="L53" s="17"/>
      <c r="M53" s="17"/>
      <c r="N53" s="17"/>
      <c r="O53" s="2">
        <f t="shared" si="6"/>
        <v>0</v>
      </c>
      <c r="P53" s="3">
        <f t="shared" si="7"/>
        <v>0</v>
      </c>
      <c r="Q53" s="6">
        <f t="shared" si="8"/>
        <v>0</v>
      </c>
      <c r="R53" s="70"/>
      <c r="S53">
        <f t="shared" si="9"/>
      </c>
    </row>
    <row r="54" spans="1:19" ht="12.75">
      <c r="A54" s="1">
        <f>IF($D54="","",VLOOKUP($D54,Accueil!$A$1:$Y$125,5,FALSE))</f>
      </c>
      <c r="B54" s="15">
        <f>IF($D54="","",VLOOKUP($D54,Régional!$A$1:$Y$96,7,FALSE))</f>
      </c>
      <c r="C54" s="15">
        <f t="shared" si="5"/>
      </c>
      <c r="D54" s="91">
        <f>IF(Accueil!I73="X",Accueil!A73,"")</f>
      </c>
      <c r="E54" s="1">
        <f>IF($D54="","",VLOOKUP($D54,Régional!$A$1:$Y$96,16,FALSE))</f>
      </c>
      <c r="F54" s="1">
        <f>IF($D54="","",VLOOKUP($D54,Régional!$A$1:$Y$96,13,FALSE))</f>
      </c>
      <c r="G54" s="17"/>
      <c r="H54" s="17"/>
      <c r="I54" s="17"/>
      <c r="J54" s="17"/>
      <c r="K54" s="17"/>
      <c r="L54" s="17"/>
      <c r="M54" s="17"/>
      <c r="N54" s="17"/>
      <c r="O54" s="2">
        <f t="shared" si="6"/>
        <v>0</v>
      </c>
      <c r="P54" s="3">
        <f t="shared" si="7"/>
        <v>0</v>
      </c>
      <c r="Q54" s="6">
        <f t="shared" si="8"/>
        <v>0</v>
      </c>
      <c r="R54" s="70"/>
      <c r="S54">
        <f t="shared" si="9"/>
      </c>
    </row>
    <row r="55" spans="1:19" ht="12.75">
      <c r="A55" s="1">
        <f>IF($D55="","",VLOOKUP($D55,Accueil!$A$1:$Y$125,5,FALSE))</f>
      </c>
      <c r="B55" s="15">
        <f>IF($D55="","",VLOOKUP($D55,Régional!$A$1:$Y$96,7,FALSE))</f>
      </c>
      <c r="C55" s="15">
        <f t="shared" si="5"/>
      </c>
      <c r="D55" s="91">
        <f>IF(Accueil!I68="X",Accueil!A68,"")</f>
      </c>
      <c r="E55" s="1">
        <f>IF($D55="","",VLOOKUP($D55,Régional!$A$1:$Y$96,16,FALSE))</f>
      </c>
      <c r="F55" s="1">
        <f>IF($D55="","",VLOOKUP($D55,Régional!$A$1:$Y$96,13,FALSE))</f>
      </c>
      <c r="G55" s="17"/>
      <c r="H55" s="17"/>
      <c r="I55" s="17"/>
      <c r="J55" s="17"/>
      <c r="K55" s="17"/>
      <c r="L55" s="17"/>
      <c r="M55" s="17"/>
      <c r="N55" s="17"/>
      <c r="O55" s="2">
        <f t="shared" si="6"/>
        <v>0</v>
      </c>
      <c r="P55" s="3">
        <f t="shared" si="7"/>
        <v>0</v>
      </c>
      <c r="Q55" s="6">
        <f t="shared" si="8"/>
        <v>0</v>
      </c>
      <c r="R55" s="70"/>
      <c r="S55">
        <f t="shared" si="9"/>
      </c>
    </row>
    <row r="56" spans="1:19" ht="12.75">
      <c r="A56" s="1">
        <f>IF($D56="","",VLOOKUP($D56,Accueil!$A$1:$Y$125,5,FALSE))</f>
      </c>
      <c r="B56" s="15">
        <f>IF($D56="","",VLOOKUP($D56,Régional!$A$1:$Y$96,7,FALSE))</f>
      </c>
      <c r="C56" s="15">
        <f t="shared" si="5"/>
      </c>
      <c r="D56" s="91">
        <f>IF(Accueil!I79="X",Accueil!A79,"")</f>
      </c>
      <c r="E56" s="1">
        <f>IF($D56="","",VLOOKUP($D56,Régional!$A$1:$Y$96,16,FALSE))</f>
      </c>
      <c r="F56" s="1">
        <f>IF($D56="","",VLOOKUP($D56,Régional!$A$1:$Y$96,13,FALSE))</f>
      </c>
      <c r="G56" s="17"/>
      <c r="H56" s="17"/>
      <c r="I56" s="17"/>
      <c r="J56" s="17"/>
      <c r="K56" s="17"/>
      <c r="L56" s="17"/>
      <c r="M56" s="17"/>
      <c r="N56" s="17"/>
      <c r="O56" s="2">
        <f t="shared" si="6"/>
        <v>0</v>
      </c>
      <c r="P56" s="3">
        <f t="shared" si="7"/>
        <v>0</v>
      </c>
      <c r="Q56" s="6">
        <f t="shared" si="8"/>
        <v>0</v>
      </c>
      <c r="R56" s="70"/>
      <c r="S56">
        <f t="shared" si="9"/>
      </c>
    </row>
    <row r="57" spans="1:19" ht="12.75">
      <c r="A57" s="1">
        <f>IF($D57="","",VLOOKUP($D57,Accueil!$A$1:$Y$125,5,FALSE))</f>
      </c>
      <c r="B57" s="15">
        <f>IF($D57="","",VLOOKUP($D57,Régional!$A$1:$Y$96,7,FALSE))</f>
      </c>
      <c r="C57" s="15">
        <f t="shared" si="5"/>
      </c>
      <c r="D57" s="91">
        <f>IF(Accueil!I76="X",Accueil!A76,"")</f>
      </c>
      <c r="E57" s="1">
        <f>IF($D57="","",VLOOKUP($D57,Régional!$A$1:$Y$96,16,FALSE))</f>
      </c>
      <c r="F57" s="1">
        <f>IF($D57="","",VLOOKUP($D57,Régional!$A$1:$Y$96,13,FALSE))</f>
      </c>
      <c r="G57" s="17"/>
      <c r="H57" s="17"/>
      <c r="I57" s="17"/>
      <c r="J57" s="17"/>
      <c r="K57" s="17"/>
      <c r="L57" s="17"/>
      <c r="M57" s="17"/>
      <c r="N57" s="17"/>
      <c r="O57" s="2">
        <f t="shared" si="6"/>
        <v>0</v>
      </c>
      <c r="P57" s="3">
        <f t="shared" si="7"/>
        <v>0</v>
      </c>
      <c r="Q57" s="6">
        <f t="shared" si="8"/>
        <v>0</v>
      </c>
      <c r="R57" s="70"/>
      <c r="S57">
        <f t="shared" si="9"/>
      </c>
    </row>
    <row r="58" spans="1:19" ht="12.75">
      <c r="A58" s="1">
        <f>IF($D58="","",VLOOKUP($D58,Accueil!$A$1:$Y$125,5,FALSE))</f>
      </c>
      <c r="B58" s="15">
        <f>IF($D58="","",VLOOKUP($D58,Régional!$A$1:$Y$96,7,FALSE))</f>
      </c>
      <c r="C58" s="15">
        <f t="shared" si="5"/>
      </c>
      <c r="D58" s="91">
        <f>IF(Accueil!I78="X",Accueil!A78,"")</f>
      </c>
      <c r="E58" s="1">
        <f>IF($D58="","",VLOOKUP($D58,Régional!$A$1:$Y$96,16,FALSE))</f>
      </c>
      <c r="F58" s="1">
        <f>IF($D58="","",VLOOKUP($D58,Régional!$A$1:$Y$96,13,FALSE))</f>
      </c>
      <c r="G58" s="17"/>
      <c r="H58" s="17"/>
      <c r="I58" s="17"/>
      <c r="J58" s="17"/>
      <c r="K58" s="17"/>
      <c r="L58" s="17"/>
      <c r="M58" s="17"/>
      <c r="N58" s="17"/>
      <c r="O58" s="2">
        <f t="shared" si="6"/>
        <v>0</v>
      </c>
      <c r="P58" s="3">
        <f t="shared" si="7"/>
        <v>0</v>
      </c>
      <c r="Q58" s="6">
        <f t="shared" si="8"/>
        <v>0</v>
      </c>
      <c r="R58" s="70"/>
      <c r="S58">
        <f t="shared" si="9"/>
      </c>
    </row>
    <row r="59" spans="1:19" ht="12.75">
      <c r="A59" s="1">
        <f>IF($D59="","",VLOOKUP($D59,Accueil!$A$1:$Y$125,5,FALSE))</f>
      </c>
      <c r="B59" s="15">
        <f>IF($D59="","",VLOOKUP($D59,Régional!$A$1:$Y$96,7,FALSE))</f>
      </c>
      <c r="C59" s="15">
        <f t="shared" si="5"/>
      </c>
      <c r="D59" s="91">
        <f>IF(Accueil!I77="X",Accueil!A77,"")</f>
      </c>
      <c r="E59" s="1">
        <f>IF($D59="","",VLOOKUP($D59,Régional!$A$1:$Y$96,16,FALSE))</f>
      </c>
      <c r="F59" s="1">
        <f>IF($D59="","",VLOOKUP($D59,Régional!$A$1:$Y$96,13,FALSE))</f>
      </c>
      <c r="G59" s="17"/>
      <c r="H59" s="17"/>
      <c r="I59" s="17"/>
      <c r="J59" s="17"/>
      <c r="K59" s="17"/>
      <c r="L59" s="17"/>
      <c r="M59" s="17"/>
      <c r="N59" s="17"/>
      <c r="O59" s="2">
        <f t="shared" si="6"/>
        <v>0</v>
      </c>
      <c r="P59" s="3">
        <f t="shared" si="7"/>
        <v>0</v>
      </c>
      <c r="Q59" s="6">
        <f t="shared" si="8"/>
        <v>0</v>
      </c>
      <c r="R59" s="70"/>
      <c r="S59">
        <f t="shared" si="9"/>
      </c>
    </row>
    <row r="60" spans="1:19" ht="12.75">
      <c r="A60" s="1">
        <f>IF($D60="","",VLOOKUP($D60,Accueil!$A$1:$Y$125,5,FALSE))</f>
      </c>
      <c r="B60" s="15">
        <f>IF($D60="","",VLOOKUP($D60,Régional!$A$1:$Y$96,7,FALSE))</f>
      </c>
      <c r="C60" s="15">
        <f t="shared" si="5"/>
      </c>
      <c r="D60" s="91">
        <f>IF(Accueil!I80="X",Accueil!A80,"")</f>
      </c>
      <c r="E60" s="1">
        <f>IF($D60="","",VLOOKUP($D60,Régional!$A$1:$Y$96,16,FALSE))</f>
      </c>
      <c r="F60" s="1">
        <f>IF($D60="","",VLOOKUP($D60,Régional!$A$1:$Y$96,13,FALSE))</f>
      </c>
      <c r="G60" s="17"/>
      <c r="H60" s="17"/>
      <c r="I60" s="17"/>
      <c r="J60" s="17"/>
      <c r="K60" s="17"/>
      <c r="L60" s="17"/>
      <c r="M60" s="17"/>
      <c r="N60" s="17"/>
      <c r="O60" s="2">
        <f t="shared" si="6"/>
        <v>0</v>
      </c>
      <c r="P60" s="3">
        <f t="shared" si="7"/>
        <v>0</v>
      </c>
      <c r="Q60" s="6">
        <f t="shared" si="8"/>
        <v>0</v>
      </c>
      <c r="R60" s="70"/>
      <c r="S60">
        <f t="shared" si="9"/>
      </c>
    </row>
    <row r="61" spans="1:19" ht="12.75">
      <c r="A61" s="1">
        <f>IF($D61="","",VLOOKUP($D61,Accueil!$A$1:$Y$125,5,FALSE))</f>
      </c>
      <c r="B61" s="15">
        <f>IF($D61="","",VLOOKUP($D61,Régional!$A$1:$Y$96,7,FALSE))</f>
      </c>
      <c r="C61" s="15">
        <f t="shared" si="5"/>
      </c>
      <c r="D61" s="91">
        <f>IF(Accueil!I81="X",Accueil!A81,"")</f>
      </c>
      <c r="E61" s="1">
        <f>IF($D61="","",VLOOKUP($D61,Régional!$A$1:$Y$96,16,FALSE))</f>
      </c>
      <c r="F61" s="1">
        <f>IF($D61="","",VLOOKUP($D61,Régional!$A$1:$Y$96,13,FALSE))</f>
      </c>
      <c r="G61" s="17"/>
      <c r="H61" s="17"/>
      <c r="I61" s="17"/>
      <c r="J61" s="17"/>
      <c r="K61" s="17"/>
      <c r="L61" s="17"/>
      <c r="M61" s="17"/>
      <c r="N61" s="17"/>
      <c r="O61" s="2">
        <f t="shared" si="6"/>
        <v>0</v>
      </c>
      <c r="P61" s="3">
        <f t="shared" si="7"/>
        <v>0</v>
      </c>
      <c r="Q61" s="6">
        <f t="shared" si="8"/>
        <v>0</v>
      </c>
      <c r="R61" s="70"/>
      <c r="S61">
        <f t="shared" si="9"/>
      </c>
    </row>
    <row r="62" spans="1:19" ht="12.75">
      <c r="A62" s="1">
        <f>IF($D62="","",VLOOKUP($D62,Accueil!$A$1:$Y$125,5,FALSE))</f>
      </c>
      <c r="B62" s="15">
        <f>IF($D62="","",VLOOKUP($D62,Régional!$A$1:$Y$96,7,FALSE))</f>
      </c>
      <c r="C62" s="15">
        <f t="shared" si="5"/>
      </c>
      <c r="D62" s="91">
        <f>IF(Accueil!I82="X",Accueil!A82,"")</f>
      </c>
      <c r="E62" s="1">
        <f>IF($D62="","",VLOOKUP($D62,Régional!$A$1:$Y$96,16,FALSE))</f>
      </c>
      <c r="F62" s="1">
        <f>IF($D62="","",VLOOKUP($D62,Régional!$A$1:$Y$96,13,FALSE))</f>
      </c>
      <c r="G62" s="17"/>
      <c r="H62" s="17"/>
      <c r="I62" s="17"/>
      <c r="J62" s="17"/>
      <c r="K62" s="17"/>
      <c r="L62" s="17"/>
      <c r="M62" s="17"/>
      <c r="N62" s="17"/>
      <c r="O62" s="2">
        <f t="shared" si="6"/>
        <v>0</v>
      </c>
      <c r="P62" s="3">
        <f t="shared" si="7"/>
        <v>0</v>
      </c>
      <c r="Q62" s="6">
        <f t="shared" si="8"/>
        <v>0</v>
      </c>
      <c r="R62" s="70"/>
      <c r="S62">
        <f t="shared" si="9"/>
      </c>
    </row>
    <row r="63" spans="1:19" ht="12.75">
      <c r="A63" s="1">
        <f>IF($D63="","",VLOOKUP($D63,Accueil!$A$1:$Y$125,5,FALSE))</f>
      </c>
      <c r="B63" s="15">
        <f>IF($D63="","",VLOOKUP($D63,Régional!$A$1:$Y$96,7,FALSE))</f>
      </c>
      <c r="C63" s="15">
        <f t="shared" si="5"/>
      </c>
      <c r="D63" s="91">
        <f>IF(Accueil!I83="X",Accueil!A83,"")</f>
      </c>
      <c r="E63" s="1">
        <f>IF($D63="","",VLOOKUP($D63,Régional!$A$1:$Y$96,16,FALSE))</f>
      </c>
      <c r="F63" s="1">
        <f>IF($D63="","",VLOOKUP($D63,Régional!$A$1:$Y$96,13,FALSE))</f>
      </c>
      <c r="G63" s="17"/>
      <c r="H63" s="17"/>
      <c r="I63" s="17"/>
      <c r="J63" s="17"/>
      <c r="K63" s="17"/>
      <c r="L63" s="17"/>
      <c r="M63" s="17"/>
      <c r="N63" s="17"/>
      <c r="O63" s="2">
        <f t="shared" si="6"/>
        <v>0</v>
      </c>
      <c r="P63" s="3">
        <f t="shared" si="7"/>
        <v>0</v>
      </c>
      <c r="Q63" s="6">
        <f t="shared" si="8"/>
        <v>0</v>
      </c>
      <c r="R63" s="70"/>
      <c r="S63">
        <f t="shared" si="9"/>
      </c>
    </row>
    <row r="64" spans="1:19" ht="12.75">
      <c r="A64" s="1">
        <f>IF($D64="","",VLOOKUP($D64,Accueil!$A$1:$Y$125,5,FALSE))</f>
      </c>
      <c r="B64" s="15">
        <f>IF($D64="","",VLOOKUP($D64,Régional!$A$1:$Y$96,7,FALSE))</f>
      </c>
      <c r="C64" s="15">
        <f t="shared" si="5"/>
      </c>
      <c r="D64" s="91">
        <f>IF(Accueil!I84="X",Accueil!A84,"")</f>
      </c>
      <c r="E64" s="1">
        <f>IF($D64="","",VLOOKUP($D64,Régional!$A$1:$Y$96,16,FALSE))</f>
      </c>
      <c r="F64" s="1">
        <f>IF($D64="","",VLOOKUP($D64,Régional!$A$1:$Y$96,13,FALSE))</f>
      </c>
      <c r="G64" s="17"/>
      <c r="H64" s="17"/>
      <c r="I64" s="17"/>
      <c r="J64" s="17"/>
      <c r="K64" s="17"/>
      <c r="L64" s="17"/>
      <c r="M64" s="17"/>
      <c r="N64" s="17"/>
      <c r="O64" s="2">
        <f t="shared" si="6"/>
        <v>0</v>
      </c>
      <c r="P64" s="3">
        <f t="shared" si="7"/>
        <v>0</v>
      </c>
      <c r="Q64" s="6">
        <f t="shared" si="8"/>
        <v>0</v>
      </c>
      <c r="R64" s="70"/>
      <c r="S64">
        <f t="shared" si="9"/>
      </c>
    </row>
    <row r="65" spans="1:19" ht="12.75">
      <c r="A65" s="1">
        <f>IF($D65="","",VLOOKUP($D65,Accueil!$A$1:$Y$125,5,FALSE))</f>
      </c>
      <c r="B65" s="15">
        <f>IF($D65="","",VLOOKUP($D65,Régional!$A$1:$Y$96,7,FALSE))</f>
      </c>
      <c r="C65" s="15">
        <f t="shared" si="5"/>
      </c>
      <c r="D65" s="91">
        <f>IF(Accueil!I85="X",Accueil!A85,"")</f>
      </c>
      <c r="E65" s="1">
        <f>IF($D65="","",VLOOKUP($D65,Régional!$A$1:$Y$96,16,FALSE))</f>
      </c>
      <c r="F65" s="1">
        <f>IF($D65="","",VLOOKUP($D65,Régional!$A$1:$Y$96,13,FALSE))</f>
      </c>
      <c r="G65" s="17"/>
      <c r="H65" s="17"/>
      <c r="I65" s="17"/>
      <c r="J65" s="17"/>
      <c r="K65" s="17"/>
      <c r="L65" s="17"/>
      <c r="M65" s="17"/>
      <c r="N65" s="17"/>
      <c r="O65" s="2">
        <f t="shared" si="6"/>
        <v>0</v>
      </c>
      <c r="P65" s="3">
        <f t="shared" si="7"/>
        <v>0</v>
      </c>
      <c r="Q65" s="6">
        <f t="shared" si="8"/>
        <v>0</v>
      </c>
      <c r="R65" s="70"/>
      <c r="S65">
        <f t="shared" si="9"/>
      </c>
    </row>
    <row r="66" spans="1:19" ht="12.75">
      <c r="A66" s="1">
        <f>IF($D66="","",VLOOKUP($D66,Accueil!$A$1:$Y$125,5,FALSE))</f>
      </c>
      <c r="B66" s="15">
        <f>IF($D66="","",VLOOKUP($D66,Régional!$A$1:$Y$96,7,FALSE))</f>
      </c>
      <c r="C66" s="15">
        <f t="shared" si="5"/>
      </c>
      <c r="D66" s="91">
        <f>IF(Accueil!I86="X",Accueil!A86,"")</f>
      </c>
      <c r="E66" s="1">
        <f>IF($D66="","",VLOOKUP($D66,Régional!$A$1:$Y$96,16,FALSE))</f>
      </c>
      <c r="F66" s="1">
        <f>IF($D66="","",VLOOKUP($D66,Régional!$A$1:$Y$96,13,FALSE))</f>
      </c>
      <c r="G66" s="17"/>
      <c r="H66" s="17"/>
      <c r="I66" s="17"/>
      <c r="J66" s="17"/>
      <c r="K66" s="17"/>
      <c r="L66" s="17"/>
      <c r="M66" s="17"/>
      <c r="N66" s="17"/>
      <c r="O66" s="2">
        <f t="shared" si="6"/>
        <v>0</v>
      </c>
      <c r="P66" s="3">
        <f t="shared" si="7"/>
        <v>0</v>
      </c>
      <c r="Q66" s="6">
        <f t="shared" si="8"/>
        <v>0</v>
      </c>
      <c r="R66" s="70"/>
      <c r="S66">
        <f t="shared" si="9"/>
      </c>
    </row>
    <row r="67" spans="1:19" ht="12.75">
      <c r="A67" s="1">
        <f>IF($D67="","",VLOOKUP($D67,Accueil!$A$1:$Y$125,5,FALSE))</f>
      </c>
      <c r="B67" s="15">
        <f>IF($D67="","",VLOOKUP($D67,Régional!$A$1:$Y$96,7,FALSE))</f>
      </c>
      <c r="C67" s="15">
        <f t="shared" si="5"/>
      </c>
      <c r="D67" s="91">
        <f>IF(Accueil!I87="X",Accueil!A87,"")</f>
      </c>
      <c r="E67" s="1">
        <f>IF($D67="","",VLOOKUP($D67,Régional!$A$1:$Y$96,16,FALSE))</f>
      </c>
      <c r="F67" s="1">
        <f>IF($D67="","",VLOOKUP($D67,Régional!$A$1:$Y$96,13,FALSE))</f>
      </c>
      <c r="G67" s="17"/>
      <c r="H67" s="17"/>
      <c r="I67" s="17"/>
      <c r="J67" s="17"/>
      <c r="K67" s="17"/>
      <c r="L67" s="17"/>
      <c r="M67" s="17"/>
      <c r="N67" s="17"/>
      <c r="O67" s="2">
        <f t="shared" si="6"/>
        <v>0</v>
      </c>
      <c r="P67" s="3">
        <f t="shared" si="7"/>
        <v>0</v>
      </c>
      <c r="Q67" s="6">
        <f t="shared" si="8"/>
        <v>0</v>
      </c>
      <c r="R67" s="70"/>
      <c r="S67">
        <f t="shared" si="9"/>
      </c>
    </row>
    <row r="68" spans="1:19" ht="12.75">
      <c r="A68" s="1">
        <f>IF($D68="","",VLOOKUP($D68,Accueil!$A$1:$Y$125,5,FALSE))</f>
      </c>
      <c r="B68" s="15">
        <f>IF($D68="","",VLOOKUP($D68,Régional!$A$1:$Y$96,7,FALSE))</f>
      </c>
      <c r="C68" s="15">
        <f t="shared" si="5"/>
      </c>
      <c r="D68" s="91">
        <f>IF(Accueil!I88="X",Accueil!A88,"")</f>
      </c>
      <c r="E68" s="1">
        <f>IF($D68="","",VLOOKUP($D68,Régional!$A$1:$Y$96,16,FALSE))</f>
      </c>
      <c r="F68" s="1">
        <f>IF($D68="","",VLOOKUP($D68,Régional!$A$1:$Y$96,13,FALSE))</f>
      </c>
      <c r="G68" s="17"/>
      <c r="H68" s="17"/>
      <c r="I68" s="17"/>
      <c r="J68" s="17"/>
      <c r="K68" s="17"/>
      <c r="L68" s="17"/>
      <c r="M68" s="17"/>
      <c r="N68" s="17"/>
      <c r="O68" s="2">
        <f t="shared" si="6"/>
        <v>0</v>
      </c>
      <c r="P68" s="3">
        <f t="shared" si="7"/>
        <v>0</v>
      </c>
      <c r="Q68" s="6">
        <f t="shared" si="8"/>
        <v>0</v>
      </c>
      <c r="R68" s="70"/>
      <c r="S68">
        <f t="shared" si="9"/>
      </c>
    </row>
    <row r="69" spans="1:19" ht="12.75">
      <c r="A69" s="1">
        <f>IF($D69="","",VLOOKUP($D69,Accueil!$A$1:$Y$125,5,FALSE))</f>
      </c>
      <c r="B69" s="15">
        <f>IF($D69="","",VLOOKUP($D69,Régional!$A$1:$Y$96,7,FALSE))</f>
      </c>
      <c r="C69" s="15">
        <f aca="true" t="shared" si="10" ref="C69:C100">CONCATENATE(A69,B69)</f>
      </c>
      <c r="D69" s="91">
        <f>IF(Accueil!I89="X",Accueil!A89,"")</f>
      </c>
      <c r="E69" s="1">
        <f>IF($D69="","",VLOOKUP($D69,Régional!$A$1:$Y$96,16,FALSE))</f>
      </c>
      <c r="F69" s="1">
        <f>IF($D69="","",VLOOKUP($D69,Régional!$A$1:$Y$96,13,FALSE))</f>
      </c>
      <c r="G69" s="17"/>
      <c r="H69" s="17"/>
      <c r="I69" s="17"/>
      <c r="J69" s="17"/>
      <c r="K69" s="17"/>
      <c r="L69" s="17"/>
      <c r="M69" s="17"/>
      <c r="N69" s="17"/>
      <c r="O69" s="2">
        <f aca="true" t="shared" si="11" ref="O69:O100">COUNTA(G69:N69)</f>
        <v>0</v>
      </c>
      <c r="P69" s="3">
        <f aca="true" t="shared" si="12" ref="P69:P104">SUM(G69:N69)</f>
        <v>0</v>
      </c>
      <c r="Q69" s="6">
        <f aca="true" t="shared" si="13" ref="Q69:Q100">IF(O69=0,0,P69/O69)</f>
        <v>0</v>
      </c>
      <c r="R69" s="70"/>
      <c r="S69">
        <f aca="true" t="shared" si="14" ref="S69:S104">IF(D69="","","X")</f>
      </c>
    </row>
    <row r="70" spans="1:19" ht="12.75">
      <c r="A70" s="1">
        <f>IF($D70="","",VLOOKUP($D70,Accueil!$A$1:$Y$125,5,FALSE))</f>
      </c>
      <c r="B70" s="15">
        <f>IF($D70="","",VLOOKUP($D70,Régional!$A$1:$Y$96,7,FALSE))</f>
      </c>
      <c r="C70" s="15">
        <f t="shared" si="10"/>
      </c>
      <c r="D70" s="91">
        <f>IF(Accueil!I90="X",Accueil!A90,"")</f>
      </c>
      <c r="E70" s="1">
        <f>IF($D70="","",VLOOKUP($D70,Régional!$A$1:$Y$96,16,FALSE))</f>
      </c>
      <c r="F70" s="1">
        <f>IF($D70="","",VLOOKUP($D70,Régional!$A$1:$Y$96,13,FALSE))</f>
      </c>
      <c r="G70" s="17"/>
      <c r="H70" s="17"/>
      <c r="I70" s="17"/>
      <c r="J70" s="17"/>
      <c r="K70" s="17"/>
      <c r="L70" s="17"/>
      <c r="M70" s="17"/>
      <c r="N70" s="17"/>
      <c r="O70" s="2">
        <f t="shared" si="11"/>
        <v>0</v>
      </c>
      <c r="P70" s="3">
        <f t="shared" si="12"/>
        <v>0</v>
      </c>
      <c r="Q70" s="6">
        <f t="shared" si="13"/>
        <v>0</v>
      </c>
      <c r="R70" s="70"/>
      <c r="S70">
        <f t="shared" si="14"/>
      </c>
    </row>
    <row r="71" spans="1:19" ht="12.75">
      <c r="A71" s="1">
        <f>IF($D71="","",VLOOKUP($D71,Accueil!$A$1:$Y$125,5,FALSE))</f>
      </c>
      <c r="B71" s="15">
        <f>IF($D71="","",VLOOKUP($D71,Régional!$A$1:$Y$96,7,FALSE))</f>
      </c>
      <c r="C71" s="15">
        <f t="shared" si="10"/>
      </c>
      <c r="D71" s="91">
        <f>IF(Accueil!I91="X",Accueil!A91,"")</f>
      </c>
      <c r="E71" s="1">
        <f>IF($D71="","",VLOOKUP($D71,Régional!$A$1:$Y$96,16,FALSE))</f>
      </c>
      <c r="F71" s="1">
        <f>IF($D71="","",VLOOKUP($D71,Régional!$A$1:$Y$96,13,FALSE))</f>
      </c>
      <c r="G71" s="17"/>
      <c r="H71" s="17"/>
      <c r="I71" s="17"/>
      <c r="J71" s="17"/>
      <c r="K71" s="17"/>
      <c r="L71" s="17"/>
      <c r="M71" s="17"/>
      <c r="N71" s="17"/>
      <c r="O71" s="2">
        <f t="shared" si="11"/>
        <v>0</v>
      </c>
      <c r="P71" s="3">
        <f t="shared" si="12"/>
        <v>0</v>
      </c>
      <c r="Q71" s="6">
        <f t="shared" si="13"/>
        <v>0</v>
      </c>
      <c r="R71" s="70"/>
      <c r="S71">
        <f t="shared" si="14"/>
      </c>
    </row>
    <row r="72" spans="1:19" ht="12.75">
      <c r="A72" s="1">
        <f>IF($D72="","",VLOOKUP($D72,Accueil!$A$1:$Y$125,5,FALSE))</f>
      </c>
      <c r="B72" s="15">
        <f>IF($D72="","",VLOOKUP($D72,Régional!$A$1:$Y$96,7,FALSE))</f>
      </c>
      <c r="C72" s="15">
        <f t="shared" si="10"/>
      </c>
      <c r="D72" s="91">
        <f>IF(Accueil!I92="X",Accueil!A92,"")</f>
      </c>
      <c r="E72" s="1">
        <f>IF($D72="","",VLOOKUP($D72,Régional!$A$1:$Y$96,16,FALSE))</f>
      </c>
      <c r="F72" s="1">
        <f>IF($D72="","",VLOOKUP($D72,Régional!$A$1:$Y$96,13,FALSE))</f>
      </c>
      <c r="G72" s="17"/>
      <c r="H72" s="17"/>
      <c r="I72" s="17"/>
      <c r="J72" s="17"/>
      <c r="K72" s="17"/>
      <c r="L72" s="17"/>
      <c r="M72" s="17"/>
      <c r="N72" s="17"/>
      <c r="O72" s="2">
        <f t="shared" si="11"/>
        <v>0</v>
      </c>
      <c r="P72" s="3">
        <f t="shared" si="12"/>
        <v>0</v>
      </c>
      <c r="Q72" s="6">
        <f t="shared" si="13"/>
        <v>0</v>
      </c>
      <c r="R72" s="70"/>
      <c r="S72">
        <f t="shared" si="14"/>
      </c>
    </row>
    <row r="73" spans="1:19" ht="12.75">
      <c r="A73" s="1">
        <f>IF($D73="","",VLOOKUP($D73,Accueil!$A$1:$Y$125,5,FALSE))</f>
      </c>
      <c r="B73" s="15">
        <f>IF($D73="","",VLOOKUP($D73,Régional!$A$1:$Y$96,7,FALSE))</f>
      </c>
      <c r="C73" s="15">
        <f t="shared" si="10"/>
      </c>
      <c r="D73" s="91">
        <f>IF(Accueil!I93="X",Accueil!A93,"")</f>
      </c>
      <c r="E73" s="1">
        <f>IF($D73="","",VLOOKUP($D73,Régional!$A$1:$Y$96,16,FALSE))</f>
      </c>
      <c r="F73" s="1">
        <f>IF($D73="","",VLOOKUP($D73,Régional!$A$1:$Y$96,13,FALSE))</f>
      </c>
      <c r="G73" s="17"/>
      <c r="H73" s="17"/>
      <c r="I73" s="17"/>
      <c r="J73" s="17"/>
      <c r="K73" s="17"/>
      <c r="L73" s="17"/>
      <c r="M73" s="17"/>
      <c r="N73" s="17"/>
      <c r="O73" s="2">
        <f t="shared" si="11"/>
        <v>0</v>
      </c>
      <c r="P73" s="3">
        <f t="shared" si="12"/>
        <v>0</v>
      </c>
      <c r="Q73" s="6">
        <f t="shared" si="13"/>
        <v>0</v>
      </c>
      <c r="R73" s="70"/>
      <c r="S73">
        <f t="shared" si="14"/>
      </c>
    </row>
    <row r="74" spans="1:19" ht="12.75">
      <c r="A74" s="1">
        <f>IF($D74="","",VLOOKUP($D74,Accueil!$A$1:$Y$125,5,FALSE))</f>
      </c>
      <c r="B74" s="15">
        <f>IF($D74="","",VLOOKUP($D74,Régional!$A$1:$Y$96,7,FALSE))</f>
      </c>
      <c r="C74" s="15">
        <f t="shared" si="10"/>
      </c>
      <c r="D74" s="91">
        <f>IF(Accueil!I94="X",Accueil!A94,"")</f>
      </c>
      <c r="E74" s="1">
        <f>IF($D74="","",VLOOKUP($D74,Régional!$A$1:$Y$96,16,FALSE))</f>
      </c>
      <c r="F74" s="1">
        <f>IF($D74="","",VLOOKUP($D74,Régional!$A$1:$Y$96,13,FALSE))</f>
      </c>
      <c r="G74" s="17"/>
      <c r="H74" s="17"/>
      <c r="I74" s="17"/>
      <c r="J74" s="17"/>
      <c r="K74" s="17"/>
      <c r="L74" s="17"/>
      <c r="M74" s="17"/>
      <c r="N74" s="17"/>
      <c r="O74" s="2">
        <f t="shared" si="11"/>
        <v>0</v>
      </c>
      <c r="P74" s="3">
        <f t="shared" si="12"/>
        <v>0</v>
      </c>
      <c r="Q74" s="6">
        <f t="shared" si="13"/>
        <v>0</v>
      </c>
      <c r="R74" s="70"/>
      <c r="S74">
        <f t="shared" si="14"/>
      </c>
    </row>
    <row r="75" spans="1:19" ht="12.75">
      <c r="A75" s="1">
        <f>IF($D75="","",VLOOKUP($D75,Accueil!$A$1:$Y$125,5,FALSE))</f>
      </c>
      <c r="B75" s="15">
        <f>IF($D75="","",VLOOKUP($D75,Régional!$A$1:$Y$96,7,FALSE))</f>
      </c>
      <c r="C75" s="15">
        <f t="shared" si="10"/>
      </c>
      <c r="D75" s="91">
        <f>IF(Accueil!I95="X",Accueil!A95,"")</f>
      </c>
      <c r="E75" s="1">
        <f>IF($D75="","",VLOOKUP($D75,Régional!$A$1:$Y$96,16,FALSE))</f>
      </c>
      <c r="F75" s="1">
        <f>IF($D75="","",VLOOKUP($D75,Régional!$A$1:$Y$96,13,FALSE))</f>
      </c>
      <c r="G75" s="17"/>
      <c r="H75" s="17"/>
      <c r="I75" s="17"/>
      <c r="J75" s="17"/>
      <c r="K75" s="17"/>
      <c r="L75" s="17"/>
      <c r="M75" s="17"/>
      <c r="N75" s="17"/>
      <c r="O75" s="2">
        <f t="shared" si="11"/>
        <v>0</v>
      </c>
      <c r="P75" s="3">
        <f t="shared" si="12"/>
        <v>0</v>
      </c>
      <c r="Q75" s="6">
        <f t="shared" si="13"/>
        <v>0</v>
      </c>
      <c r="R75" s="70"/>
      <c r="S75">
        <f t="shared" si="14"/>
      </c>
    </row>
    <row r="76" spans="1:19" ht="12.75">
      <c r="A76" s="1">
        <f>IF($D76="","",VLOOKUP($D76,Accueil!$A$1:$Y$125,5,FALSE))</f>
      </c>
      <c r="B76" s="15">
        <f>IF($D76="","",VLOOKUP($D76,Régional!$A$1:$Y$96,7,FALSE))</f>
      </c>
      <c r="C76" s="15">
        <f t="shared" si="10"/>
      </c>
      <c r="D76" s="91">
        <f>IF(Accueil!I96="X",Accueil!A96,"")</f>
      </c>
      <c r="E76" s="1">
        <f>IF($D76="","",VLOOKUP($D76,Régional!$A$1:$Y$96,16,FALSE))</f>
      </c>
      <c r="F76" s="1">
        <f>IF($D76="","",VLOOKUP($D76,Régional!$A$1:$Y$96,13,FALSE))</f>
      </c>
      <c r="G76" s="17"/>
      <c r="H76" s="17"/>
      <c r="I76" s="17"/>
      <c r="J76" s="17"/>
      <c r="K76" s="17"/>
      <c r="L76" s="17"/>
      <c r="M76" s="17"/>
      <c r="N76" s="17"/>
      <c r="O76" s="2">
        <f t="shared" si="11"/>
        <v>0</v>
      </c>
      <c r="P76" s="3">
        <f t="shared" si="12"/>
        <v>0</v>
      </c>
      <c r="Q76" s="6">
        <f t="shared" si="13"/>
        <v>0</v>
      </c>
      <c r="R76" s="70"/>
      <c r="S76">
        <f t="shared" si="14"/>
      </c>
    </row>
    <row r="77" spans="1:19" ht="12.75">
      <c r="A77" s="1">
        <f>IF($D77="","",VLOOKUP($D77,Accueil!$A$1:$Y$125,5,FALSE))</f>
      </c>
      <c r="B77" s="15">
        <f>IF($D77="","",VLOOKUP($D77,Régional!$A$1:$Y$96,7,FALSE))</f>
      </c>
      <c r="C77" s="15">
        <f t="shared" si="10"/>
      </c>
      <c r="D77" s="91">
        <f>IF(Accueil!I97="X",Accueil!A97,"")</f>
      </c>
      <c r="E77" s="1">
        <f>IF($D77="","",VLOOKUP($D77,Régional!$A$1:$Y$96,16,FALSE))</f>
      </c>
      <c r="F77" s="1">
        <f>IF($D77="","",VLOOKUP($D77,Régional!$A$1:$Y$96,13,FALSE))</f>
      </c>
      <c r="G77" s="17"/>
      <c r="H77" s="17"/>
      <c r="I77" s="17"/>
      <c r="J77" s="17"/>
      <c r="K77" s="17"/>
      <c r="L77" s="17"/>
      <c r="M77" s="17"/>
      <c r="N77" s="17"/>
      <c r="O77" s="2">
        <f t="shared" si="11"/>
        <v>0</v>
      </c>
      <c r="P77" s="3">
        <f t="shared" si="12"/>
        <v>0</v>
      </c>
      <c r="Q77" s="6">
        <f t="shared" si="13"/>
        <v>0</v>
      </c>
      <c r="R77" s="70"/>
      <c r="S77">
        <f t="shared" si="14"/>
      </c>
    </row>
    <row r="78" spans="1:19" ht="12.75">
      <c r="A78" s="1">
        <f>IF($D78="","",VLOOKUP($D78,Accueil!$A$1:$Y$125,5,FALSE))</f>
      </c>
      <c r="B78" s="15">
        <f>IF($D78="","",VLOOKUP($D78,Régional!$A$1:$Y$96,7,FALSE))</f>
      </c>
      <c r="C78" s="15">
        <f t="shared" si="10"/>
      </c>
      <c r="D78" s="91">
        <f>IF(Accueil!I98="X",Accueil!A98,"")</f>
      </c>
      <c r="E78" s="1">
        <f>IF($D78="","",VLOOKUP($D78,Régional!$A$1:$Y$96,16,FALSE))</f>
      </c>
      <c r="F78" s="1">
        <f>IF($D78="","",VLOOKUP($D78,Régional!$A$1:$Y$96,13,FALSE))</f>
      </c>
      <c r="G78" s="17"/>
      <c r="H78" s="17"/>
      <c r="I78" s="17"/>
      <c r="J78" s="17"/>
      <c r="K78" s="17"/>
      <c r="L78" s="17"/>
      <c r="M78" s="17"/>
      <c r="N78" s="17"/>
      <c r="O78" s="2">
        <f t="shared" si="11"/>
        <v>0</v>
      </c>
      <c r="P78" s="3">
        <f t="shared" si="12"/>
        <v>0</v>
      </c>
      <c r="Q78" s="6">
        <f t="shared" si="13"/>
        <v>0</v>
      </c>
      <c r="R78" s="70"/>
      <c r="S78">
        <f t="shared" si="14"/>
      </c>
    </row>
    <row r="79" spans="1:19" ht="12.75">
      <c r="A79" s="1">
        <f>IF($D79="","",VLOOKUP($D79,Accueil!$A$1:$Y$125,5,FALSE))</f>
      </c>
      <c r="B79" s="15">
        <f>IF($D79="","",VLOOKUP($D79,Régional!$A$1:$Y$96,7,FALSE))</f>
      </c>
      <c r="C79" s="15">
        <f t="shared" si="10"/>
      </c>
      <c r="D79" s="91">
        <f>IF(Accueil!I99="X",Accueil!A99,"")</f>
      </c>
      <c r="E79" s="1">
        <f>IF($D79="","",VLOOKUP($D79,Régional!$A$1:$Y$96,16,FALSE))</f>
      </c>
      <c r="F79" s="1">
        <f>IF($D79="","",VLOOKUP($D79,Régional!$A$1:$Y$96,13,FALSE))</f>
      </c>
      <c r="G79" s="17"/>
      <c r="H79" s="17"/>
      <c r="I79" s="17"/>
      <c r="J79" s="17"/>
      <c r="K79" s="17"/>
      <c r="L79" s="17"/>
      <c r="M79" s="17"/>
      <c r="N79" s="17"/>
      <c r="O79" s="2">
        <f t="shared" si="11"/>
        <v>0</v>
      </c>
      <c r="P79" s="3">
        <f t="shared" si="12"/>
        <v>0</v>
      </c>
      <c r="Q79" s="6">
        <f t="shared" si="13"/>
        <v>0</v>
      </c>
      <c r="R79" s="70"/>
      <c r="S79">
        <f t="shared" si="14"/>
      </c>
    </row>
    <row r="80" spans="1:19" ht="12.75">
      <c r="A80" s="1">
        <f>IF($D80="","",VLOOKUP($D80,Accueil!$A$1:$Y$125,5,FALSE))</f>
      </c>
      <c r="B80" s="15">
        <f>IF($D80="","",VLOOKUP($D80,Régional!$A$1:$Y$96,7,FALSE))</f>
      </c>
      <c r="C80" s="15">
        <f t="shared" si="10"/>
      </c>
      <c r="D80" s="91">
        <f>IF(Accueil!I100="X",Accueil!A100,"")</f>
      </c>
      <c r="E80" s="1">
        <f>IF($D80="","",VLOOKUP($D80,Régional!$A$1:$Y$96,16,FALSE))</f>
      </c>
      <c r="F80" s="1">
        <f>IF($D80="","",VLOOKUP($D80,Régional!$A$1:$Y$96,13,FALSE))</f>
      </c>
      <c r="G80" s="17"/>
      <c r="H80" s="17"/>
      <c r="I80" s="17"/>
      <c r="J80" s="17"/>
      <c r="K80" s="17"/>
      <c r="L80" s="17"/>
      <c r="M80" s="17"/>
      <c r="N80" s="17"/>
      <c r="O80" s="2">
        <f t="shared" si="11"/>
        <v>0</v>
      </c>
      <c r="P80" s="3">
        <f t="shared" si="12"/>
        <v>0</v>
      </c>
      <c r="Q80" s="6">
        <f t="shared" si="13"/>
        <v>0</v>
      </c>
      <c r="R80" s="70"/>
      <c r="S80">
        <f t="shared" si="14"/>
      </c>
    </row>
    <row r="81" spans="1:19" ht="12.75">
      <c r="A81" s="1">
        <f>IF($D81="","",VLOOKUP($D81,Accueil!$A$1:$Y$125,5,FALSE))</f>
      </c>
      <c r="B81" s="15">
        <f>IF($D81="","",VLOOKUP($D81,Régional!$A$1:$Y$96,7,FALSE))</f>
      </c>
      <c r="C81" s="15">
        <f t="shared" si="10"/>
      </c>
      <c r="D81" s="91">
        <f>IF(Accueil!I101="X",Accueil!A101,"")</f>
      </c>
      <c r="E81" s="1">
        <f>IF($D81="","",VLOOKUP($D81,Régional!$A$1:$Y$96,16,FALSE))</f>
      </c>
      <c r="F81" s="1">
        <f>IF($D81="","",VLOOKUP($D81,Régional!$A$1:$Y$96,13,FALSE))</f>
      </c>
      <c r="G81" s="17"/>
      <c r="H81" s="17"/>
      <c r="I81" s="17"/>
      <c r="J81" s="17"/>
      <c r="K81" s="17"/>
      <c r="L81" s="17"/>
      <c r="M81" s="17"/>
      <c r="N81" s="17"/>
      <c r="O81" s="2">
        <f t="shared" si="11"/>
        <v>0</v>
      </c>
      <c r="P81" s="3">
        <f t="shared" si="12"/>
        <v>0</v>
      </c>
      <c r="Q81" s="6">
        <f t="shared" si="13"/>
        <v>0</v>
      </c>
      <c r="R81" s="70"/>
      <c r="S81">
        <f t="shared" si="14"/>
      </c>
    </row>
    <row r="82" spans="1:19" ht="12.75">
      <c r="A82" s="1">
        <f>IF($D82="","",VLOOKUP($D82,Accueil!$A$1:$Y$125,5,FALSE))</f>
      </c>
      <c r="B82" s="15">
        <f>IF($D82="","",VLOOKUP($D82,Régional!$A$1:$Y$96,7,FALSE))</f>
      </c>
      <c r="C82" s="15">
        <f t="shared" si="10"/>
      </c>
      <c r="D82" s="91">
        <f>IF(Accueil!I102="X",Accueil!A102,"")</f>
      </c>
      <c r="E82" s="1">
        <f>IF($D82="","",VLOOKUP($D82,Régional!$A$1:$Y$96,16,FALSE))</f>
      </c>
      <c r="F82" s="1">
        <f>IF($D82="","",VLOOKUP($D82,Régional!$A$1:$Y$96,13,FALSE))</f>
      </c>
      <c r="G82" s="17"/>
      <c r="H82" s="17"/>
      <c r="I82" s="17"/>
      <c r="J82" s="17"/>
      <c r="K82" s="17"/>
      <c r="L82" s="17"/>
      <c r="M82" s="17"/>
      <c r="N82" s="17"/>
      <c r="O82" s="2">
        <f t="shared" si="11"/>
        <v>0</v>
      </c>
      <c r="P82" s="3">
        <f t="shared" si="12"/>
        <v>0</v>
      </c>
      <c r="Q82" s="6">
        <f t="shared" si="13"/>
        <v>0</v>
      </c>
      <c r="R82" s="70"/>
      <c r="S82">
        <f t="shared" si="14"/>
      </c>
    </row>
    <row r="83" spans="1:19" ht="12.75">
      <c r="A83" s="1">
        <f>IF($D83="","",VLOOKUP($D83,Accueil!$A$1:$Y$125,5,FALSE))</f>
      </c>
      <c r="B83" s="15">
        <f>IF($D83="","",VLOOKUP($D83,Régional!$A$1:$Y$96,7,FALSE))</f>
      </c>
      <c r="C83" s="15">
        <f t="shared" si="10"/>
      </c>
      <c r="D83" s="91">
        <f>IF(Accueil!I103="X",Accueil!A103,"")</f>
      </c>
      <c r="E83" s="1">
        <f>IF($D83="","",VLOOKUP($D83,Régional!$A$1:$Y$96,16,FALSE))</f>
      </c>
      <c r="F83" s="1">
        <f>IF($D83="","",VLOOKUP($D83,Régional!$A$1:$Y$96,13,FALSE))</f>
      </c>
      <c r="G83" s="17"/>
      <c r="H83" s="17"/>
      <c r="I83" s="17"/>
      <c r="J83" s="17"/>
      <c r="K83" s="17"/>
      <c r="L83" s="17"/>
      <c r="M83" s="17"/>
      <c r="N83" s="17"/>
      <c r="O83" s="2">
        <f t="shared" si="11"/>
        <v>0</v>
      </c>
      <c r="P83" s="3">
        <f t="shared" si="12"/>
        <v>0</v>
      </c>
      <c r="Q83" s="6">
        <f t="shared" si="13"/>
        <v>0</v>
      </c>
      <c r="R83" s="70"/>
      <c r="S83">
        <f t="shared" si="14"/>
      </c>
    </row>
    <row r="84" spans="1:19" ht="12.75">
      <c r="A84" s="1">
        <f>IF($D84="","",VLOOKUP($D84,Accueil!$A$1:$Y$125,5,FALSE))</f>
      </c>
      <c r="B84" s="15">
        <f>IF($D84="","",VLOOKUP($D84,Régional!$A$1:$Y$96,7,FALSE))</f>
      </c>
      <c r="C84" s="15">
        <f t="shared" si="10"/>
      </c>
      <c r="D84" s="91">
        <f>IF(Accueil!I104="X",Accueil!A104,"")</f>
      </c>
      <c r="E84" s="1">
        <f>IF($D84="","",VLOOKUP($D84,Régional!$A$1:$Y$96,16,FALSE))</f>
      </c>
      <c r="F84" s="1">
        <f>IF($D84="","",VLOOKUP($D84,Régional!$A$1:$Y$96,13,FALSE))</f>
      </c>
      <c r="G84" s="17"/>
      <c r="H84" s="17"/>
      <c r="I84" s="17"/>
      <c r="J84" s="17"/>
      <c r="K84" s="17"/>
      <c r="L84" s="17"/>
      <c r="M84" s="17"/>
      <c r="N84" s="17"/>
      <c r="O84" s="2">
        <f t="shared" si="11"/>
        <v>0</v>
      </c>
      <c r="P84" s="3">
        <f t="shared" si="12"/>
        <v>0</v>
      </c>
      <c r="Q84" s="6">
        <f t="shared" si="13"/>
        <v>0</v>
      </c>
      <c r="R84" s="70"/>
      <c r="S84">
        <f t="shared" si="14"/>
      </c>
    </row>
    <row r="85" spans="1:19" ht="12.75">
      <c r="A85" s="1">
        <f>IF($D85="","",VLOOKUP($D85,Accueil!$A$1:$Y$125,5,FALSE))</f>
      </c>
      <c r="B85" s="15">
        <f>IF($D85="","",VLOOKUP($D85,Régional!$A$1:$Y$96,7,FALSE))</f>
      </c>
      <c r="C85" s="15">
        <f t="shared" si="10"/>
      </c>
      <c r="D85" s="91">
        <f>IF(Accueil!I105="X",Accueil!A105,"")</f>
      </c>
      <c r="E85" s="1">
        <f>IF($D85="","",VLOOKUP($D85,Régional!$A$1:$Y$96,16,FALSE))</f>
      </c>
      <c r="F85" s="1">
        <f>IF($D85="","",VLOOKUP($D85,Régional!$A$1:$Y$96,13,FALSE))</f>
      </c>
      <c r="G85" s="17"/>
      <c r="H85" s="17"/>
      <c r="I85" s="17"/>
      <c r="J85" s="17"/>
      <c r="K85" s="17"/>
      <c r="L85" s="17"/>
      <c r="M85" s="17"/>
      <c r="N85" s="17"/>
      <c r="O85" s="2">
        <f t="shared" si="11"/>
        <v>0</v>
      </c>
      <c r="P85" s="3">
        <f t="shared" si="12"/>
        <v>0</v>
      </c>
      <c r="Q85" s="6">
        <f t="shared" si="13"/>
        <v>0</v>
      </c>
      <c r="R85" s="70"/>
      <c r="S85">
        <f t="shared" si="14"/>
      </c>
    </row>
    <row r="86" spans="1:19" ht="12.75">
      <c r="A86" s="1">
        <f>IF($D86="","",VLOOKUP($D86,Accueil!$A$1:$Y$125,5,FALSE))</f>
      </c>
      <c r="B86" s="15">
        <f>IF($D86="","",VLOOKUP($D86,Régional!$A$1:$Y$96,7,FALSE))</f>
      </c>
      <c r="C86" s="15">
        <f t="shared" si="10"/>
      </c>
      <c r="D86" s="91">
        <f>IF(Accueil!I106="X",Accueil!A106,"")</f>
      </c>
      <c r="E86" s="1">
        <f>IF($D86="","",VLOOKUP($D86,Régional!$A$1:$Y$96,16,FALSE))</f>
      </c>
      <c r="F86" s="1">
        <f>IF($D86="","",VLOOKUP($D86,Régional!$A$1:$Y$96,13,FALSE))</f>
      </c>
      <c r="G86" s="17"/>
      <c r="H86" s="17"/>
      <c r="I86" s="17"/>
      <c r="J86" s="17"/>
      <c r="K86" s="17"/>
      <c r="L86" s="17"/>
      <c r="M86" s="17"/>
      <c r="N86" s="17"/>
      <c r="O86" s="2">
        <f t="shared" si="11"/>
        <v>0</v>
      </c>
      <c r="P86" s="3">
        <f t="shared" si="12"/>
        <v>0</v>
      </c>
      <c r="Q86" s="6">
        <f t="shared" si="13"/>
        <v>0</v>
      </c>
      <c r="R86" s="70"/>
      <c r="S86">
        <f t="shared" si="14"/>
      </c>
    </row>
    <row r="87" spans="1:19" ht="12.75">
      <c r="A87" s="1">
        <f>IF($D87="","",VLOOKUP($D87,Accueil!$A$1:$Y$125,5,FALSE))</f>
      </c>
      <c r="B87" s="15">
        <f>IF($D87="","",VLOOKUP($D87,Régional!$A$1:$Y$96,7,FALSE))</f>
      </c>
      <c r="C87" s="15">
        <f t="shared" si="10"/>
      </c>
      <c r="D87" s="91">
        <f>IF(Accueil!I107="X",Accueil!A107,"")</f>
      </c>
      <c r="E87" s="1">
        <f>IF($D87="","",VLOOKUP($D87,Régional!$A$1:$Y$96,16,FALSE))</f>
      </c>
      <c r="F87" s="1">
        <f>IF($D87="","",VLOOKUP($D87,Régional!$A$1:$Y$96,13,FALSE))</f>
      </c>
      <c r="G87" s="17"/>
      <c r="H87" s="17"/>
      <c r="I87" s="17"/>
      <c r="J87" s="17"/>
      <c r="K87" s="17"/>
      <c r="L87" s="17"/>
      <c r="M87" s="17"/>
      <c r="N87" s="17"/>
      <c r="O87" s="2">
        <f t="shared" si="11"/>
        <v>0</v>
      </c>
      <c r="P87" s="3">
        <f t="shared" si="12"/>
        <v>0</v>
      </c>
      <c r="Q87" s="6">
        <f t="shared" si="13"/>
        <v>0</v>
      </c>
      <c r="R87" s="70"/>
      <c r="S87">
        <f t="shared" si="14"/>
      </c>
    </row>
    <row r="88" spans="1:19" ht="12.75">
      <c r="A88" s="1">
        <f>IF($D88="","",VLOOKUP($D88,Accueil!$A$1:$Y$125,5,FALSE))</f>
      </c>
      <c r="B88" s="15">
        <f>IF($D88="","",VLOOKUP($D88,Régional!$A$1:$Y$96,7,FALSE))</f>
      </c>
      <c r="C88" s="15">
        <f t="shared" si="10"/>
      </c>
      <c r="D88" s="91">
        <f>IF(Accueil!I108="X",Accueil!A108,"")</f>
      </c>
      <c r="E88" s="1">
        <f>IF($D88="","",VLOOKUP($D88,Régional!$A$1:$Y$96,16,FALSE))</f>
      </c>
      <c r="F88" s="1">
        <f>IF($D88="","",VLOOKUP($D88,Régional!$A$1:$Y$96,13,FALSE))</f>
      </c>
      <c r="G88" s="17"/>
      <c r="H88" s="17"/>
      <c r="I88" s="17"/>
      <c r="J88" s="17"/>
      <c r="K88" s="17"/>
      <c r="L88" s="17"/>
      <c r="M88" s="17"/>
      <c r="N88" s="17"/>
      <c r="O88" s="2">
        <f t="shared" si="11"/>
        <v>0</v>
      </c>
      <c r="P88" s="3">
        <f t="shared" si="12"/>
        <v>0</v>
      </c>
      <c r="Q88" s="6">
        <f t="shared" si="13"/>
        <v>0</v>
      </c>
      <c r="R88" s="70"/>
      <c r="S88">
        <f t="shared" si="14"/>
      </c>
    </row>
    <row r="89" spans="1:19" ht="12.75">
      <c r="A89" s="1">
        <f>IF($D89="","",VLOOKUP($D89,Accueil!$A$1:$Y$125,5,FALSE))</f>
      </c>
      <c r="B89" s="15">
        <f>IF($D89="","",VLOOKUP($D89,Régional!$A$1:$Y$96,7,FALSE))</f>
      </c>
      <c r="C89" s="15">
        <f t="shared" si="10"/>
      </c>
      <c r="D89" s="91">
        <f>IF(Accueil!I109="X",Accueil!A109,"")</f>
      </c>
      <c r="E89" s="1">
        <f>IF($D89="","",VLOOKUP($D89,Régional!$A$1:$Y$96,16,FALSE))</f>
      </c>
      <c r="F89" s="1">
        <f>IF($D89="","",VLOOKUP($D89,Régional!$A$1:$Y$96,13,FALSE))</f>
      </c>
      <c r="G89" s="17"/>
      <c r="H89" s="17"/>
      <c r="I89" s="17"/>
      <c r="J89" s="17"/>
      <c r="K89" s="17"/>
      <c r="L89" s="17"/>
      <c r="M89" s="17"/>
      <c r="N89" s="17"/>
      <c r="O89" s="2">
        <f t="shared" si="11"/>
        <v>0</v>
      </c>
      <c r="P89" s="3">
        <f t="shared" si="12"/>
        <v>0</v>
      </c>
      <c r="Q89" s="6">
        <f t="shared" si="13"/>
        <v>0</v>
      </c>
      <c r="R89" s="70"/>
      <c r="S89">
        <f t="shared" si="14"/>
      </c>
    </row>
    <row r="90" spans="1:19" ht="12.75">
      <c r="A90" s="1">
        <f>IF($D90="","",VLOOKUP($D90,Accueil!$A$1:$Y$125,5,FALSE))</f>
      </c>
      <c r="B90" s="15">
        <f>IF($D90="","",VLOOKUP($D90,Régional!$A$1:$Y$96,7,FALSE))</f>
      </c>
      <c r="C90" s="15">
        <f t="shared" si="10"/>
      </c>
      <c r="D90" s="91">
        <f>IF(Accueil!I110="X",Accueil!A110,"")</f>
      </c>
      <c r="E90" s="1">
        <f>IF($D90="","",VLOOKUP($D90,Régional!$A$1:$Y$96,16,FALSE))</f>
      </c>
      <c r="F90" s="1">
        <f>IF($D90="","",VLOOKUP($D90,Régional!$A$1:$Y$96,13,FALSE))</f>
      </c>
      <c r="G90" s="17"/>
      <c r="H90" s="17"/>
      <c r="I90" s="17"/>
      <c r="J90" s="17"/>
      <c r="K90" s="17"/>
      <c r="L90" s="17"/>
      <c r="M90" s="17"/>
      <c r="N90" s="17"/>
      <c r="O90" s="2">
        <f t="shared" si="11"/>
        <v>0</v>
      </c>
      <c r="P90" s="3">
        <f t="shared" si="12"/>
        <v>0</v>
      </c>
      <c r="Q90" s="6">
        <f t="shared" si="13"/>
        <v>0</v>
      </c>
      <c r="R90" s="70"/>
      <c r="S90">
        <f t="shared" si="14"/>
      </c>
    </row>
    <row r="91" spans="1:19" ht="12.75">
      <c r="A91" s="1">
        <f>IF($D91="","",VLOOKUP($D91,Accueil!$A$1:$Y$125,5,FALSE))</f>
      </c>
      <c r="B91" s="15">
        <f>IF($D91="","",VLOOKUP($D91,Régional!$A$1:$Y$96,7,FALSE))</f>
      </c>
      <c r="C91" s="15">
        <f t="shared" si="10"/>
      </c>
      <c r="D91" s="91">
        <f>IF(Accueil!I111="X",Accueil!A111,"")</f>
      </c>
      <c r="E91" s="1">
        <f>IF($D91="","",VLOOKUP($D91,Régional!$A$1:$Y$96,16,FALSE))</f>
      </c>
      <c r="F91" s="1">
        <f>IF($D91="","",VLOOKUP($D91,Régional!$A$1:$Y$96,13,FALSE))</f>
      </c>
      <c r="G91" s="17"/>
      <c r="H91" s="17"/>
      <c r="I91" s="17"/>
      <c r="J91" s="17"/>
      <c r="K91" s="17"/>
      <c r="L91" s="17"/>
      <c r="M91" s="17"/>
      <c r="N91" s="17"/>
      <c r="O91" s="2">
        <f t="shared" si="11"/>
        <v>0</v>
      </c>
      <c r="P91" s="3">
        <f t="shared" si="12"/>
        <v>0</v>
      </c>
      <c r="Q91" s="6">
        <f t="shared" si="13"/>
        <v>0</v>
      </c>
      <c r="R91" s="70"/>
      <c r="S91">
        <f t="shared" si="14"/>
      </c>
    </row>
    <row r="92" spans="1:19" ht="12.75">
      <c r="A92" s="1">
        <f>IF($D92="","",VLOOKUP($D92,Accueil!$A$1:$Y$125,5,FALSE))</f>
      </c>
      <c r="B92" s="15">
        <f>IF($D92="","",VLOOKUP($D92,Régional!$A$1:$Y$96,7,FALSE))</f>
      </c>
      <c r="C92" s="15">
        <f t="shared" si="10"/>
      </c>
      <c r="D92" s="91">
        <f>IF(Accueil!I112="X",Accueil!A112,"")</f>
      </c>
      <c r="E92" s="1">
        <f>IF($D92="","",VLOOKUP($D92,Régional!$A$1:$Y$96,16,FALSE))</f>
      </c>
      <c r="F92" s="1">
        <f>IF($D92="","",VLOOKUP($D92,Régional!$A$1:$Y$96,13,FALSE))</f>
      </c>
      <c r="G92" s="17"/>
      <c r="H92" s="17"/>
      <c r="I92" s="17"/>
      <c r="J92" s="17"/>
      <c r="K92" s="17"/>
      <c r="L92" s="17"/>
      <c r="M92" s="17"/>
      <c r="N92" s="17"/>
      <c r="O92" s="2">
        <f t="shared" si="11"/>
        <v>0</v>
      </c>
      <c r="P92" s="3">
        <f t="shared" si="12"/>
        <v>0</v>
      </c>
      <c r="Q92" s="6">
        <f t="shared" si="13"/>
        <v>0</v>
      </c>
      <c r="R92" s="70"/>
      <c r="S92">
        <f t="shared" si="14"/>
      </c>
    </row>
    <row r="93" spans="1:19" ht="12.75">
      <c r="A93" s="1">
        <f>IF($D93="","",VLOOKUP($D93,Accueil!$A$1:$Y$125,5,FALSE))</f>
      </c>
      <c r="B93" s="15">
        <f>IF($D93="","",VLOOKUP($D93,Régional!$A$1:$Y$96,7,FALSE))</f>
      </c>
      <c r="C93" s="15">
        <f t="shared" si="10"/>
      </c>
      <c r="D93" s="91">
        <f>IF(Accueil!I113="X",Accueil!A113,"")</f>
      </c>
      <c r="E93" s="1">
        <f>IF($D93="","",VLOOKUP($D93,Régional!$A$1:$Y$96,16,FALSE))</f>
      </c>
      <c r="F93" s="1">
        <f>IF($D93="","",VLOOKUP($D93,Régional!$A$1:$Y$96,13,FALSE))</f>
      </c>
      <c r="G93" s="17"/>
      <c r="H93" s="17"/>
      <c r="I93" s="17"/>
      <c r="J93" s="17"/>
      <c r="K93" s="17"/>
      <c r="L93" s="17"/>
      <c r="M93" s="17"/>
      <c r="N93" s="17"/>
      <c r="O93" s="2">
        <f t="shared" si="11"/>
        <v>0</v>
      </c>
      <c r="P93" s="3">
        <f t="shared" si="12"/>
        <v>0</v>
      </c>
      <c r="Q93" s="6">
        <f t="shared" si="13"/>
        <v>0</v>
      </c>
      <c r="R93" s="70"/>
      <c r="S93">
        <f t="shared" si="14"/>
      </c>
    </row>
    <row r="94" spans="1:19" ht="12.75">
      <c r="A94" s="1">
        <f>IF($D94="","",VLOOKUP($D94,Accueil!$A$1:$Y$125,5,FALSE))</f>
      </c>
      <c r="B94" s="15">
        <f>IF($D94="","",VLOOKUP($D94,Régional!$A$1:$Y$96,7,FALSE))</f>
      </c>
      <c r="C94" s="15">
        <f t="shared" si="10"/>
      </c>
      <c r="D94" s="91">
        <f>IF(Accueil!I114="X",Accueil!A114,"")</f>
      </c>
      <c r="E94" s="1">
        <f>IF($D94="","",VLOOKUP($D94,Régional!$A$1:$Y$96,16,FALSE))</f>
      </c>
      <c r="F94" s="1">
        <f>IF($D94="","",VLOOKUP($D94,Régional!$A$1:$Y$96,13,FALSE))</f>
      </c>
      <c r="G94" s="17"/>
      <c r="H94" s="17"/>
      <c r="I94" s="17"/>
      <c r="J94" s="17"/>
      <c r="K94" s="17"/>
      <c r="L94" s="17"/>
      <c r="M94" s="17"/>
      <c r="N94" s="17"/>
      <c r="O94" s="2">
        <f t="shared" si="11"/>
        <v>0</v>
      </c>
      <c r="P94" s="3">
        <f t="shared" si="12"/>
        <v>0</v>
      </c>
      <c r="Q94" s="6">
        <f t="shared" si="13"/>
        <v>0</v>
      </c>
      <c r="R94" s="70"/>
      <c r="S94">
        <f t="shared" si="14"/>
      </c>
    </row>
    <row r="95" spans="1:19" ht="12.75">
      <c r="A95" s="1">
        <f>IF($D95="","",VLOOKUP($D95,Accueil!$A$1:$Y$125,5,FALSE))</f>
      </c>
      <c r="B95" s="15">
        <f>IF($D95="","",VLOOKUP($D95,Régional!$A$1:$Y$96,7,FALSE))</f>
      </c>
      <c r="C95" s="15">
        <f t="shared" si="10"/>
      </c>
      <c r="D95" s="91">
        <f>IF(Accueil!I115="X",Accueil!A115,"")</f>
      </c>
      <c r="E95" s="1">
        <f>IF($D95="","",VLOOKUP($D95,Régional!$A$1:$Y$96,16,FALSE))</f>
      </c>
      <c r="F95" s="1">
        <f>IF($D95="","",VLOOKUP($D95,Régional!$A$1:$Y$96,13,FALSE))</f>
      </c>
      <c r="G95" s="17"/>
      <c r="H95" s="17"/>
      <c r="I95" s="17"/>
      <c r="J95" s="17"/>
      <c r="K95" s="17"/>
      <c r="L95" s="17"/>
      <c r="M95" s="17"/>
      <c r="N95" s="17"/>
      <c r="O95" s="2">
        <f t="shared" si="11"/>
        <v>0</v>
      </c>
      <c r="P95" s="3">
        <f t="shared" si="12"/>
        <v>0</v>
      </c>
      <c r="Q95" s="6">
        <f t="shared" si="13"/>
        <v>0</v>
      </c>
      <c r="R95" s="70"/>
      <c r="S95">
        <f t="shared" si="14"/>
      </c>
    </row>
    <row r="96" spans="1:19" ht="12.75">
      <c r="A96" s="1">
        <f>IF($D96="","",VLOOKUP($D96,Accueil!$A$1:$Y$125,5,FALSE))</f>
      </c>
      <c r="B96" s="15">
        <f>IF($D96="","",VLOOKUP($D96,Régional!$A$1:$Y$96,7,FALSE))</f>
      </c>
      <c r="C96" s="15">
        <f t="shared" si="10"/>
      </c>
      <c r="D96" s="91">
        <f>IF(Accueil!I116="X",Accueil!A116,"")</f>
      </c>
      <c r="E96" s="1">
        <f>IF($D96="","",VLOOKUP($D96,Régional!$A$1:$Y$96,16,FALSE))</f>
      </c>
      <c r="F96" s="1">
        <f>IF($D96="","",VLOOKUP($D96,Régional!$A$1:$Y$96,13,FALSE))</f>
      </c>
      <c r="G96" s="17"/>
      <c r="H96" s="17"/>
      <c r="I96" s="17"/>
      <c r="J96" s="17"/>
      <c r="K96" s="17"/>
      <c r="L96" s="17"/>
      <c r="M96" s="17"/>
      <c r="N96" s="17"/>
      <c r="O96" s="2">
        <f t="shared" si="11"/>
        <v>0</v>
      </c>
      <c r="P96" s="3">
        <f t="shared" si="12"/>
        <v>0</v>
      </c>
      <c r="Q96" s="6">
        <f t="shared" si="13"/>
        <v>0</v>
      </c>
      <c r="R96" s="70"/>
      <c r="S96">
        <f t="shared" si="14"/>
      </c>
    </row>
    <row r="97" spans="1:19" ht="12.75">
      <c r="A97" s="1">
        <f>IF($D97="","",VLOOKUP($D97,Accueil!$A$1:$Y$125,5,FALSE))</f>
      </c>
      <c r="B97" s="15">
        <f>IF($D97="","",VLOOKUP($D97,Régional!$A$1:$Y$96,7,FALSE))</f>
      </c>
      <c r="C97" s="15">
        <f t="shared" si="10"/>
      </c>
      <c r="D97" s="91">
        <f>IF(Accueil!I117="X",Accueil!A117,"")</f>
      </c>
      <c r="E97" s="1">
        <f>IF($D97="","",VLOOKUP($D97,Régional!$A$1:$Y$96,16,FALSE))</f>
      </c>
      <c r="F97" s="1">
        <f>IF($D97="","",VLOOKUP($D97,Régional!$A$1:$Y$96,13,FALSE))</f>
      </c>
      <c r="G97" s="17"/>
      <c r="H97" s="17"/>
      <c r="I97" s="17"/>
      <c r="J97" s="17"/>
      <c r="K97" s="17"/>
      <c r="L97" s="17"/>
      <c r="M97" s="17"/>
      <c r="N97" s="17"/>
      <c r="O97" s="2">
        <f t="shared" si="11"/>
        <v>0</v>
      </c>
      <c r="P97" s="3">
        <f t="shared" si="12"/>
        <v>0</v>
      </c>
      <c r="Q97" s="6">
        <f t="shared" si="13"/>
        <v>0</v>
      </c>
      <c r="R97" s="70"/>
      <c r="S97">
        <f t="shared" si="14"/>
      </c>
    </row>
    <row r="98" spans="1:19" ht="12.75">
      <c r="A98" s="1">
        <f>IF($D98="","",VLOOKUP($D98,Accueil!$A$1:$Y$125,5,FALSE))</f>
      </c>
      <c r="B98" s="15">
        <f>IF($D98="","",VLOOKUP($D98,Régional!$A$1:$Y$96,7,FALSE))</f>
      </c>
      <c r="C98" s="15">
        <f t="shared" si="10"/>
      </c>
      <c r="D98" s="91">
        <f>IF(Accueil!I118="X",Accueil!A118,"")</f>
      </c>
      <c r="E98" s="1">
        <f>IF($D98="","",VLOOKUP($D98,Régional!$A$1:$Y$96,16,FALSE))</f>
      </c>
      <c r="F98" s="1">
        <f>IF($D98="","",VLOOKUP($D98,Régional!$A$1:$Y$96,13,FALSE))</f>
      </c>
      <c r="G98" s="17"/>
      <c r="H98" s="17"/>
      <c r="I98" s="17"/>
      <c r="J98" s="17"/>
      <c r="K98" s="17"/>
      <c r="L98" s="17"/>
      <c r="M98" s="17"/>
      <c r="N98" s="17"/>
      <c r="O98" s="2">
        <f t="shared" si="11"/>
        <v>0</v>
      </c>
      <c r="P98" s="3">
        <f t="shared" si="12"/>
        <v>0</v>
      </c>
      <c r="Q98" s="6">
        <f t="shared" si="13"/>
        <v>0</v>
      </c>
      <c r="R98" s="70"/>
      <c r="S98">
        <f t="shared" si="14"/>
      </c>
    </row>
    <row r="99" spans="1:19" ht="12.75">
      <c r="A99" s="1">
        <f>IF($D99="","",VLOOKUP($D99,Accueil!$A$1:$Y$125,5,FALSE))</f>
      </c>
      <c r="B99" s="15">
        <f>IF($D99="","",VLOOKUP($D99,Régional!$A$1:$Y$96,7,FALSE))</f>
      </c>
      <c r="C99" s="15">
        <f t="shared" si="10"/>
      </c>
      <c r="D99" s="91">
        <f>IF(Accueil!I119="X",Accueil!A119,"")</f>
      </c>
      <c r="E99" s="1">
        <f>IF($D99="","",VLOOKUP($D99,Régional!$A$1:$Y$96,16,FALSE))</f>
      </c>
      <c r="F99" s="1">
        <f>IF($D99="","",VLOOKUP($D99,Régional!$A$1:$Y$96,13,FALSE))</f>
      </c>
      <c r="G99" s="17"/>
      <c r="H99" s="17"/>
      <c r="I99" s="17"/>
      <c r="J99" s="17"/>
      <c r="K99" s="17"/>
      <c r="L99" s="17"/>
      <c r="M99" s="17"/>
      <c r="N99" s="17"/>
      <c r="O99" s="2">
        <f t="shared" si="11"/>
        <v>0</v>
      </c>
      <c r="P99" s="3">
        <f t="shared" si="12"/>
        <v>0</v>
      </c>
      <c r="Q99" s="6">
        <f t="shared" si="13"/>
        <v>0</v>
      </c>
      <c r="R99" s="70"/>
      <c r="S99">
        <f t="shared" si="14"/>
      </c>
    </row>
    <row r="100" spans="1:19" ht="12.75">
      <c r="A100" s="1">
        <f>IF($D100="","",VLOOKUP($D100,Accueil!$A$1:$Y$125,5,FALSE))</f>
      </c>
      <c r="B100" s="15">
        <f>IF($D100="","",VLOOKUP($D100,Régional!$A$1:$Y$96,7,FALSE))</f>
      </c>
      <c r="C100" s="15">
        <f t="shared" si="10"/>
      </c>
      <c r="D100" s="91">
        <f>IF(Accueil!I120="X",Accueil!A120,"")</f>
      </c>
      <c r="E100" s="1">
        <f>IF($D100="","",VLOOKUP($D100,Régional!$A$1:$Y$96,16,FALSE))</f>
      </c>
      <c r="F100" s="1">
        <f>IF($D100="","",VLOOKUP($D100,Régional!$A$1:$Y$96,13,FALSE))</f>
      </c>
      <c r="G100" s="17"/>
      <c r="H100" s="17"/>
      <c r="I100" s="17"/>
      <c r="J100" s="17"/>
      <c r="K100" s="17"/>
      <c r="L100" s="17"/>
      <c r="M100" s="17"/>
      <c r="N100" s="17"/>
      <c r="O100" s="2">
        <f t="shared" si="11"/>
        <v>0</v>
      </c>
      <c r="P100" s="3">
        <f t="shared" si="12"/>
        <v>0</v>
      </c>
      <c r="Q100" s="6">
        <f t="shared" si="13"/>
        <v>0</v>
      </c>
      <c r="R100" s="70"/>
      <c r="S100">
        <f t="shared" si="14"/>
      </c>
    </row>
    <row r="101" spans="1:19" ht="12.75">
      <c r="A101" s="1">
        <f>IF($D101="","",VLOOKUP($D101,Accueil!$A$1:$Y$125,5,FALSE))</f>
      </c>
      <c r="B101" s="15">
        <f>IF($D101="","",VLOOKUP($D101,Régional!$A$1:$Y$96,7,FALSE))</f>
      </c>
      <c r="C101" s="15">
        <f>CONCATENATE(A101,B101)</f>
      </c>
      <c r="D101" s="91">
        <f>IF(Accueil!I121="X",Accueil!A121,"")</f>
      </c>
      <c r="E101" s="1">
        <f>IF($D101="","",VLOOKUP($D101,Régional!$A$1:$Y$96,16,FALSE))</f>
      </c>
      <c r="F101" s="1">
        <f>IF($D101="","",VLOOKUP($D101,Régional!$A$1:$Y$96,13,FALSE))</f>
      </c>
      <c r="G101" s="17"/>
      <c r="H101" s="17"/>
      <c r="I101" s="17"/>
      <c r="J101" s="17"/>
      <c r="K101" s="17"/>
      <c r="L101" s="17"/>
      <c r="M101" s="17"/>
      <c r="N101" s="17"/>
      <c r="O101" s="2">
        <f>COUNTA(G101:N101)</f>
        <v>0</v>
      </c>
      <c r="P101" s="3">
        <f t="shared" si="12"/>
        <v>0</v>
      </c>
      <c r="Q101" s="6">
        <f>IF(O101=0,0,P101/O101)</f>
        <v>0</v>
      </c>
      <c r="R101" s="70"/>
      <c r="S101">
        <f t="shared" si="14"/>
      </c>
    </row>
    <row r="102" spans="1:19" ht="12.75">
      <c r="A102" s="1">
        <f>IF($D102="","",VLOOKUP($D102,Accueil!$A$1:$Y$125,5,FALSE))</f>
      </c>
      <c r="B102" s="15">
        <f>IF($D102="","",VLOOKUP($D102,Régional!$A$1:$Y$96,7,FALSE))</f>
      </c>
      <c r="C102" s="15">
        <f>CONCATENATE(A102,B102)</f>
      </c>
      <c r="D102" s="91">
        <f>IF(Accueil!I122="X",Accueil!A122,"")</f>
      </c>
      <c r="E102" s="1">
        <f>IF($D102="","",VLOOKUP($D102,Régional!$A$1:$Y$96,16,FALSE))</f>
      </c>
      <c r="F102" s="1">
        <f>IF($D102="","",VLOOKUP($D102,Régional!$A$1:$Y$96,13,FALSE))</f>
      </c>
      <c r="G102" s="17"/>
      <c r="H102" s="17"/>
      <c r="I102" s="17"/>
      <c r="J102" s="17"/>
      <c r="K102" s="17"/>
      <c r="L102" s="17"/>
      <c r="M102" s="17"/>
      <c r="N102" s="17"/>
      <c r="O102" s="2">
        <f>COUNTA(G102:N102)</f>
        <v>0</v>
      </c>
      <c r="P102" s="3">
        <f t="shared" si="12"/>
        <v>0</v>
      </c>
      <c r="Q102" s="6">
        <f>IF(O102=0,0,P102/O102)</f>
        <v>0</v>
      </c>
      <c r="R102" s="70"/>
      <c r="S102">
        <f t="shared" si="14"/>
      </c>
    </row>
    <row r="103" spans="1:19" ht="12.75">
      <c r="A103" s="1">
        <f>IF($D103="","",VLOOKUP($D103,Accueil!$A$1:$Y$125,5,FALSE))</f>
      </c>
      <c r="B103" s="15">
        <f>IF($D103="","",VLOOKUP($D103,Régional!$A$1:$Y$96,7,FALSE))</f>
      </c>
      <c r="C103" s="15">
        <f>CONCATENATE(A103,B103)</f>
      </c>
      <c r="D103" s="91">
        <f>IF(Accueil!I123="X",Accueil!A123,"")</f>
      </c>
      <c r="E103" s="1">
        <f>IF($D103="","",VLOOKUP($D103,Régional!$A$1:$Y$96,16,FALSE))</f>
      </c>
      <c r="F103" s="1">
        <f>IF($D103="","",VLOOKUP($D103,Régional!$A$1:$Y$96,13,FALSE))</f>
      </c>
      <c r="G103" s="17"/>
      <c r="H103" s="17"/>
      <c r="I103" s="17"/>
      <c r="J103" s="17"/>
      <c r="K103" s="17"/>
      <c r="L103" s="17"/>
      <c r="M103" s="17"/>
      <c r="N103" s="17"/>
      <c r="O103" s="2">
        <f>COUNTA(G103:N103)</f>
        <v>0</v>
      </c>
      <c r="P103" s="3">
        <f t="shared" si="12"/>
        <v>0</v>
      </c>
      <c r="Q103" s="6">
        <f>IF(O103=0,0,P103/O103)</f>
        <v>0</v>
      </c>
      <c r="R103" s="70"/>
      <c r="S103">
        <f t="shared" si="14"/>
      </c>
    </row>
    <row r="104" spans="1:19" ht="12.75">
      <c r="A104" s="1">
        <f>IF($D104="","",VLOOKUP($D104,Accueil!$A$1:$Y$125,5,FALSE))</f>
      </c>
      <c r="B104" s="15">
        <f>IF($D104="","",VLOOKUP($D104,Régional!$A$1:$Y$96,7,FALSE))</f>
      </c>
      <c r="C104" s="15">
        <f>CONCATENATE(A104,B104)</f>
      </c>
      <c r="D104" s="91">
        <f>IF(Accueil!I124="X",Accueil!A124,"")</f>
      </c>
      <c r="E104" s="1">
        <f>IF($D104="","",VLOOKUP($D104,Régional!$A$1:$Y$96,16,FALSE))</f>
      </c>
      <c r="F104" s="1">
        <f>IF($D104="","",VLOOKUP($D104,Régional!$A$1:$Y$96,13,FALSE))</f>
      </c>
      <c r="G104" s="17"/>
      <c r="H104" s="17"/>
      <c r="I104" s="17"/>
      <c r="J104" s="17"/>
      <c r="K104" s="17"/>
      <c r="L104" s="17"/>
      <c r="M104" s="17"/>
      <c r="N104" s="17"/>
      <c r="O104" s="2">
        <f>COUNTA(G104:N104)</f>
        <v>0</v>
      </c>
      <c r="P104" s="3">
        <f t="shared" si="12"/>
        <v>0</v>
      </c>
      <c r="Q104" s="6">
        <f>IF(O104=0,0,P104/O104)</f>
        <v>0</v>
      </c>
      <c r="R104" s="70"/>
      <c r="S104">
        <f t="shared" si="14"/>
      </c>
    </row>
  </sheetData>
  <sheetProtection sheet="1" objects="1" scenarios="1"/>
  <mergeCells count="2">
    <mergeCell ref="A1:Q1"/>
    <mergeCell ref="A2:Q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S104"/>
  <sheetViews>
    <sheetView zoomScale="70" zoomScaleNormal="70" zoomScalePageLayoutView="0" workbookViewId="0" topLeftCell="A1">
      <selection activeCell="G5" sqref="G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hidden="1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4" width="7.00390625" style="0" customWidth="1"/>
    <col min="15" max="15" width="8.28125" style="0" customWidth="1"/>
    <col min="16" max="16" width="9.140625" style="0" customWidth="1"/>
    <col min="17" max="18" width="8.7109375" style="0" customWidth="1"/>
    <col min="19" max="19" width="0" style="0" hidden="1" customWidth="1"/>
  </cols>
  <sheetData>
    <row r="1" spans="1:18" ht="33.75">
      <c r="A1" s="215" t="str">
        <f>'Journée 1'!A1:Q1</f>
        <v>Championnat Régional Jeunes 2022-2023 - Sud Normandie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4"/>
    </row>
    <row r="2" spans="1:18" ht="33.75">
      <c r="A2" s="215" t="str">
        <f>CONCATENATE(Accueil!C7," - ",Accueil!B7)</f>
        <v>ST-LÔ MACAO - Le 12 février 2023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4"/>
    </row>
    <row r="3" spans="4:18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 customHeight="1">
      <c r="A4" s="53" t="s">
        <v>45</v>
      </c>
      <c r="B4" s="53" t="s">
        <v>46</v>
      </c>
      <c r="C4" s="52"/>
      <c r="D4" s="51" t="s">
        <v>11</v>
      </c>
      <c r="E4" s="51" t="s">
        <v>0</v>
      </c>
      <c r="F4" s="51" t="s">
        <v>54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182</v>
      </c>
      <c r="N4" s="2" t="s">
        <v>183</v>
      </c>
      <c r="O4" s="2" t="s">
        <v>7</v>
      </c>
      <c r="P4" s="2" t="s">
        <v>8</v>
      </c>
      <c r="Q4" s="2" t="s">
        <v>9</v>
      </c>
      <c r="R4" s="2" t="s">
        <v>61</v>
      </c>
    </row>
    <row r="5" spans="1:19" ht="12.75">
      <c r="A5" s="1">
        <f>IF($D5="","",VLOOKUP($D5,Accueil!$A$1:$Y$125,5,FALSE))</f>
      </c>
      <c r="B5" s="15">
        <f>IF($D5="","",VLOOKUP($D5,Régional!$A$1:$Y$96,7,FALSE))</f>
      </c>
      <c r="C5" s="15">
        <f aca="true" t="shared" si="0" ref="C5:C36">CONCATENATE(A5,B5)</f>
      </c>
      <c r="D5" s="91">
        <f>IF(Accueil!J39="X",Accueil!A39,"")</f>
      </c>
      <c r="E5" s="1">
        <f>IF($D5="","",VLOOKUP($D5,Régional!$A$1:$Y$96,16,FALSE))</f>
      </c>
      <c r="F5" s="1">
        <f>IF($D5="","",VLOOKUP($D5,Régional!$A$1:$Y$96,13,FALSE))</f>
      </c>
      <c r="G5" s="17"/>
      <c r="H5" s="17"/>
      <c r="I5" s="17"/>
      <c r="J5" s="17"/>
      <c r="K5" s="17"/>
      <c r="L5" s="17"/>
      <c r="M5" s="17"/>
      <c r="N5" s="17"/>
      <c r="O5" s="2">
        <f aca="true" t="shared" si="1" ref="O5:O36">COUNTA(G5:N5)</f>
        <v>0</v>
      </c>
      <c r="P5" s="3">
        <f aca="true" t="shared" si="2" ref="P5:P36">SUM(G5:N5)</f>
        <v>0</v>
      </c>
      <c r="Q5" s="6">
        <f aca="true" t="shared" si="3" ref="Q5:Q36">IF(O5=0,0,P5/O5)</f>
        <v>0</v>
      </c>
      <c r="R5" s="70"/>
      <c r="S5">
        <f aca="true" t="shared" si="4" ref="S5:S36">IF(D5="","","X")</f>
      </c>
    </row>
    <row r="6" spans="1:19" ht="12.75" customHeight="1">
      <c r="A6" s="1">
        <f>IF($D6="","",VLOOKUP($D6,Accueil!$A$1:$Y$125,5,FALSE))</f>
      </c>
      <c r="B6" s="15">
        <f>IF($D6="","",VLOOKUP($D6,Régional!$A$1:$Y$96,7,FALSE))</f>
      </c>
      <c r="C6" s="15">
        <f t="shared" si="0"/>
      </c>
      <c r="D6" s="91">
        <f>IF(Accueil!J37="X",Accueil!A37,"")</f>
      </c>
      <c r="E6" s="1">
        <f>IF($D6="","",VLOOKUP($D6,Régional!$A$1:$Y$96,16,FALSE))</f>
      </c>
      <c r="F6" s="1">
        <f>IF($D6="","",VLOOKUP($D6,Régional!$A$1:$Y$96,13,FALSE))</f>
      </c>
      <c r="G6" s="17"/>
      <c r="H6" s="17"/>
      <c r="I6" s="17"/>
      <c r="J6" s="17"/>
      <c r="K6" s="17"/>
      <c r="L6" s="17"/>
      <c r="M6" s="17"/>
      <c r="N6" s="17"/>
      <c r="O6" s="2">
        <f t="shared" si="1"/>
        <v>0</v>
      </c>
      <c r="P6" s="3">
        <f t="shared" si="2"/>
        <v>0</v>
      </c>
      <c r="Q6" s="6">
        <f t="shared" si="3"/>
        <v>0</v>
      </c>
      <c r="R6" s="70"/>
      <c r="S6">
        <f t="shared" si="4"/>
      </c>
    </row>
    <row r="7" spans="1:19" ht="12.75">
      <c r="A7" s="1">
        <f>IF($D7="","",VLOOKUP($D7,Accueil!$A$1:$Y$125,5,FALSE))</f>
      </c>
      <c r="B7" s="15">
        <f>IF($D7="","",VLOOKUP($D7,Régional!$A$1:$Y$96,7,FALSE))</f>
      </c>
      <c r="C7" s="15">
        <f t="shared" si="0"/>
      </c>
      <c r="D7" s="91">
        <f>IF(Accueil!J38="X",Accueil!A38,"")</f>
      </c>
      <c r="E7" s="1">
        <f>IF($D7="","",VLOOKUP($D7,Régional!$A$1:$Y$96,16,FALSE))</f>
      </c>
      <c r="F7" s="1">
        <f>IF($D7="","",VLOOKUP($D7,Régional!$A$1:$Y$96,13,FALSE))</f>
      </c>
      <c r="G7" s="17"/>
      <c r="H7" s="17"/>
      <c r="I7" s="17"/>
      <c r="J7" s="17"/>
      <c r="K7" s="17"/>
      <c r="L7" s="17"/>
      <c r="M7" s="17"/>
      <c r="N7" s="17"/>
      <c r="O7" s="2">
        <f t="shared" si="1"/>
        <v>0</v>
      </c>
      <c r="P7" s="3">
        <f t="shared" si="2"/>
        <v>0</v>
      </c>
      <c r="Q7" s="6">
        <f t="shared" si="3"/>
        <v>0</v>
      </c>
      <c r="R7" s="70"/>
      <c r="S7">
        <f t="shared" si="4"/>
      </c>
    </row>
    <row r="8" spans="1:19" ht="12.75">
      <c r="A8" s="1">
        <f>IF($D8="","",VLOOKUP($D8,Accueil!$A$1:$Y$125,5,FALSE))</f>
      </c>
      <c r="B8" s="15">
        <f>IF($D8="","",VLOOKUP($D8,Régional!$A$1:$Y$96,7,FALSE))</f>
      </c>
      <c r="C8" s="15">
        <f t="shared" si="0"/>
      </c>
      <c r="D8" s="91">
        <f>IF(Accueil!J40="X",Accueil!A40,"")</f>
      </c>
      <c r="E8" s="1">
        <f>IF($D8="","",VLOOKUP($D8,Régional!$A$1:$Y$96,16,FALSE))</f>
      </c>
      <c r="F8" s="1">
        <f>IF($D8="","",VLOOKUP($D8,Régional!$A$1:$Y$96,13,FALSE))</f>
      </c>
      <c r="G8" s="17"/>
      <c r="H8" s="17"/>
      <c r="I8" s="17"/>
      <c r="J8" s="17"/>
      <c r="K8" s="17"/>
      <c r="L8" s="17"/>
      <c r="M8" s="17"/>
      <c r="N8" s="17"/>
      <c r="O8" s="2">
        <f t="shared" si="1"/>
        <v>0</v>
      </c>
      <c r="P8" s="3">
        <f t="shared" si="2"/>
        <v>0</v>
      </c>
      <c r="Q8" s="6">
        <f t="shared" si="3"/>
        <v>0</v>
      </c>
      <c r="R8" s="70"/>
      <c r="S8">
        <f t="shared" si="4"/>
      </c>
    </row>
    <row r="9" spans="1:19" ht="12.75">
      <c r="A9" s="1">
        <f>IF($D9="","",VLOOKUP($D9,Accueil!$A$1:$Y$125,5,FALSE))</f>
      </c>
      <c r="B9" s="15">
        <f>IF($D9="","",VLOOKUP($D9,Régional!$A$1:$Y$96,7,FALSE))</f>
      </c>
      <c r="C9" s="15">
        <f t="shared" si="0"/>
      </c>
      <c r="D9" s="91">
        <f>IF(Accueil!J56="X",Accueil!A56,"")</f>
      </c>
      <c r="E9" s="1">
        <f>IF($D9="","",VLOOKUP($D9,Régional!$A$1:$Y$96,16,FALSE))</f>
      </c>
      <c r="F9" s="1">
        <f>IF($D9="","",VLOOKUP($D9,Régional!$A$1:$Y$96,13,FALSE))</f>
      </c>
      <c r="G9" s="17"/>
      <c r="H9" s="17"/>
      <c r="I9" s="17"/>
      <c r="J9" s="17"/>
      <c r="K9" s="17"/>
      <c r="L9" s="17"/>
      <c r="M9" s="17"/>
      <c r="N9" s="17"/>
      <c r="O9" s="2">
        <f t="shared" si="1"/>
        <v>0</v>
      </c>
      <c r="P9" s="3">
        <f t="shared" si="2"/>
        <v>0</v>
      </c>
      <c r="Q9" s="6">
        <f t="shared" si="3"/>
        <v>0</v>
      </c>
      <c r="R9" s="70"/>
      <c r="S9">
        <f t="shared" si="4"/>
      </c>
    </row>
    <row r="10" spans="1:19" ht="12.75">
      <c r="A10" s="1">
        <f>IF($D10="","",VLOOKUP($D10,Accueil!$A$1:$Y$125,5,FALSE))</f>
      </c>
      <c r="B10" s="15">
        <f>IF($D10="","",VLOOKUP($D10,Régional!$A$1:$Y$96,7,FALSE))</f>
      </c>
      <c r="C10" s="15">
        <f t="shared" si="0"/>
      </c>
      <c r="D10" s="91">
        <f>IF(Accueil!J36="X",Accueil!A36,"")</f>
      </c>
      <c r="E10" s="1">
        <f>IF($D10="","",VLOOKUP($D10,Régional!$A$1:$Y$96,16,FALSE))</f>
      </c>
      <c r="F10" s="1">
        <f>IF($D10="","",VLOOKUP($D10,Régional!$A$1:$Y$96,13,FALSE))</f>
      </c>
      <c r="G10" s="17"/>
      <c r="H10" s="17"/>
      <c r="I10" s="17"/>
      <c r="J10" s="17"/>
      <c r="K10" s="17"/>
      <c r="L10" s="17"/>
      <c r="M10" s="17"/>
      <c r="N10" s="17"/>
      <c r="O10" s="2">
        <f t="shared" si="1"/>
        <v>0</v>
      </c>
      <c r="P10" s="3">
        <f t="shared" si="2"/>
        <v>0</v>
      </c>
      <c r="Q10" s="6">
        <f t="shared" si="3"/>
        <v>0</v>
      </c>
      <c r="R10" s="70"/>
      <c r="S10">
        <f t="shared" si="4"/>
      </c>
    </row>
    <row r="11" spans="1:19" ht="12.75">
      <c r="A11" s="1">
        <f>IF($D11="","",VLOOKUP($D11,Accueil!$A$1:$Y$125,5,FALSE))</f>
      </c>
      <c r="B11" s="15">
        <f>IF($D11="","",VLOOKUP($D11,Régional!$A$1:$Y$96,7,FALSE))</f>
      </c>
      <c r="C11" s="15">
        <f t="shared" si="0"/>
      </c>
      <c r="D11" s="91">
        <f>IF(Accueil!J27="X",Accueil!A27,"")</f>
      </c>
      <c r="E11" s="1">
        <f>IF($D11="","",VLOOKUP($D11,Régional!$A$1:$Y$96,16,FALSE))</f>
      </c>
      <c r="F11" s="1">
        <f>IF($D11="","",VLOOKUP($D11,Régional!$A$1:$Y$96,13,FALSE))</f>
      </c>
      <c r="G11" s="17"/>
      <c r="H11" s="17"/>
      <c r="I11" s="17"/>
      <c r="J11" s="17"/>
      <c r="K11" s="17"/>
      <c r="L11" s="17"/>
      <c r="M11" s="17"/>
      <c r="N11" s="17"/>
      <c r="O11" s="2">
        <f t="shared" si="1"/>
        <v>0</v>
      </c>
      <c r="P11" s="3">
        <f t="shared" si="2"/>
        <v>0</v>
      </c>
      <c r="Q11" s="6">
        <f t="shared" si="3"/>
        <v>0</v>
      </c>
      <c r="R11" s="70"/>
      <c r="S11">
        <f t="shared" si="4"/>
      </c>
    </row>
    <row r="12" spans="1:19" ht="12.75">
      <c r="A12" s="1">
        <f>IF($D12="","",VLOOKUP($D12,Accueil!$A$1:$Y$125,5,FALSE))</f>
      </c>
      <c r="B12" s="15">
        <f>IF($D12="","",VLOOKUP($D12,Régional!$A$1:$Y$96,7,FALSE))</f>
      </c>
      <c r="C12" s="15">
        <f t="shared" si="0"/>
      </c>
      <c r="D12" s="91">
        <f>IF(Accueil!J57="X",Accueil!A57,"")</f>
      </c>
      <c r="E12" s="1">
        <f>IF($D12="","",VLOOKUP($D12,Régional!$A$1:$Y$96,16,FALSE))</f>
      </c>
      <c r="F12" s="1">
        <f>IF($D12="","",VLOOKUP($D12,Régional!$A$1:$Y$96,13,FALSE))</f>
      </c>
      <c r="G12" s="17"/>
      <c r="H12" s="17"/>
      <c r="I12" s="17"/>
      <c r="J12" s="17"/>
      <c r="K12" s="17"/>
      <c r="L12" s="17"/>
      <c r="M12" s="17"/>
      <c r="N12" s="17"/>
      <c r="O12" s="2">
        <f t="shared" si="1"/>
        <v>0</v>
      </c>
      <c r="P12" s="3">
        <f t="shared" si="2"/>
        <v>0</v>
      </c>
      <c r="Q12" s="6">
        <f t="shared" si="3"/>
        <v>0</v>
      </c>
      <c r="R12" s="70"/>
      <c r="S12">
        <f t="shared" si="4"/>
      </c>
    </row>
    <row r="13" spans="1:19" ht="12.75">
      <c r="A13" s="1">
        <f>IF($D13="","",VLOOKUP($D13,Accueil!$A$1:$Y$125,5,FALSE))</f>
      </c>
      <c r="B13" s="15">
        <f>IF($D13="","",VLOOKUP($D13,Régional!$A$1:$Y$96,7,FALSE))</f>
      </c>
      <c r="C13" s="15">
        <f t="shared" si="0"/>
      </c>
      <c r="D13" s="91">
        <f>IF(Accueil!J30="X",Accueil!A30,"")</f>
      </c>
      <c r="E13" s="1">
        <f>IF($D13="","",VLOOKUP($D13,Régional!$A$1:$Y$96,16,FALSE))</f>
      </c>
      <c r="F13" s="1">
        <f>IF($D13="","",VLOOKUP($D13,Régional!$A$1:$Y$96,13,FALSE))</f>
      </c>
      <c r="G13" s="17"/>
      <c r="H13" s="17"/>
      <c r="I13" s="17"/>
      <c r="J13" s="17"/>
      <c r="K13" s="17"/>
      <c r="L13" s="17"/>
      <c r="M13" s="17"/>
      <c r="N13" s="17"/>
      <c r="O13" s="2">
        <f t="shared" si="1"/>
        <v>0</v>
      </c>
      <c r="P13" s="3">
        <f t="shared" si="2"/>
        <v>0</v>
      </c>
      <c r="Q13" s="6">
        <f t="shared" si="3"/>
        <v>0</v>
      </c>
      <c r="R13" s="70"/>
      <c r="S13">
        <f t="shared" si="4"/>
      </c>
    </row>
    <row r="14" spans="1:19" ht="12.75">
      <c r="A14" s="1">
        <f>IF($D14="","",VLOOKUP($D14,Accueil!$A$1:$Y$125,5,FALSE))</f>
      </c>
      <c r="B14" s="15">
        <f>IF($D14="","",VLOOKUP($D14,Régional!$A$1:$Y$96,7,FALSE))</f>
      </c>
      <c r="C14" s="15">
        <f t="shared" si="0"/>
      </c>
      <c r="D14" s="91">
        <f>IF(Accueil!J63="X",Accueil!A63,"")</f>
      </c>
      <c r="E14" s="1">
        <f>IF($D14="","",VLOOKUP($D14,Régional!$A$1:$Y$96,16,FALSE))</f>
      </c>
      <c r="F14" s="1">
        <f>IF($D14="","",VLOOKUP($D14,Régional!$A$1:$Y$96,13,FALSE))</f>
      </c>
      <c r="G14" s="17"/>
      <c r="H14" s="17"/>
      <c r="I14" s="17"/>
      <c r="J14" s="17"/>
      <c r="K14" s="17"/>
      <c r="L14" s="17"/>
      <c r="M14" s="17"/>
      <c r="N14" s="17"/>
      <c r="O14" s="2">
        <f t="shared" si="1"/>
        <v>0</v>
      </c>
      <c r="P14" s="3">
        <f t="shared" si="2"/>
        <v>0</v>
      </c>
      <c r="Q14" s="6">
        <f t="shared" si="3"/>
        <v>0</v>
      </c>
      <c r="R14" s="70"/>
      <c r="S14">
        <f t="shared" si="4"/>
      </c>
    </row>
    <row r="15" spans="1:19" ht="12.75">
      <c r="A15" s="1">
        <f>IF($D15="","",VLOOKUP($D15,Accueil!$A$1:$Y$125,5,FALSE))</f>
      </c>
      <c r="B15" s="15">
        <f>IF($D15="","",VLOOKUP($D15,Régional!$A$1:$Y$96,7,FALSE))</f>
      </c>
      <c r="C15" s="15">
        <f t="shared" si="0"/>
      </c>
      <c r="D15" s="91">
        <f>IF(Accueil!J26="X",Accueil!A26,"")</f>
      </c>
      <c r="E15" s="1">
        <f>IF($D15="","",VLOOKUP($D15,Régional!$A$1:$Y$96,16,FALSE))</f>
      </c>
      <c r="F15" s="1">
        <f>IF($D15="","",VLOOKUP($D15,Régional!$A$1:$Y$96,13,FALSE))</f>
      </c>
      <c r="G15" s="17"/>
      <c r="H15" s="17"/>
      <c r="I15" s="17"/>
      <c r="J15" s="17"/>
      <c r="K15" s="17"/>
      <c r="L15" s="17"/>
      <c r="M15" s="17"/>
      <c r="N15" s="17"/>
      <c r="O15" s="2">
        <f t="shared" si="1"/>
        <v>0</v>
      </c>
      <c r="P15" s="3">
        <f t="shared" si="2"/>
        <v>0</v>
      </c>
      <c r="Q15" s="6">
        <f t="shared" si="3"/>
        <v>0</v>
      </c>
      <c r="R15" s="70"/>
      <c r="S15">
        <f t="shared" si="4"/>
      </c>
    </row>
    <row r="16" spans="1:19" ht="12.75">
      <c r="A16" s="1">
        <f>IF($D16="","",VLOOKUP($D16,Accueil!$A$1:$Y$125,5,FALSE))</f>
      </c>
      <c r="B16" s="15">
        <f>IF($D16="","",VLOOKUP($D16,Régional!$A$1:$Y$96,7,FALSE))</f>
      </c>
      <c r="C16" s="15">
        <f t="shared" si="0"/>
      </c>
      <c r="D16" s="91">
        <f>IF(Accueil!J61="X",Accueil!A61,"")</f>
      </c>
      <c r="E16" s="1">
        <f>IF($D16="","",VLOOKUP($D16,Régional!$A$1:$Y$96,16,FALSE))</f>
      </c>
      <c r="F16" s="1">
        <f>IF($D16="","",VLOOKUP($D16,Régional!$A$1:$Y$96,13,FALSE))</f>
      </c>
      <c r="G16" s="17"/>
      <c r="H16" s="17"/>
      <c r="I16" s="17"/>
      <c r="J16" s="17"/>
      <c r="K16" s="17"/>
      <c r="L16" s="17"/>
      <c r="M16" s="17"/>
      <c r="N16" s="17"/>
      <c r="O16" s="2">
        <f t="shared" si="1"/>
        <v>0</v>
      </c>
      <c r="P16" s="3">
        <f t="shared" si="2"/>
        <v>0</v>
      </c>
      <c r="Q16" s="6">
        <f t="shared" si="3"/>
        <v>0</v>
      </c>
      <c r="R16" s="70"/>
      <c r="S16">
        <f t="shared" si="4"/>
      </c>
    </row>
    <row r="17" spans="1:19" ht="12.75">
      <c r="A17" s="1">
        <f>IF($D17="","",VLOOKUP($D17,Accueil!$A$1:$Y$125,5,FALSE))</f>
      </c>
      <c r="B17" s="15">
        <f>IF($D17="","",VLOOKUP($D17,Régional!$A$1:$Y$96,7,FALSE))</f>
      </c>
      <c r="C17" s="15">
        <f t="shared" si="0"/>
      </c>
      <c r="D17" s="91">
        <f>IF(Accueil!J34="X",Accueil!A34,"")</f>
      </c>
      <c r="E17" s="1">
        <f>IF($D17="","",VLOOKUP($D17,Régional!$A$1:$Y$96,16,FALSE))</f>
      </c>
      <c r="F17" s="1">
        <f>IF($D17="","",VLOOKUP($D17,Régional!$A$1:$Y$96,13,FALSE))</f>
      </c>
      <c r="G17" s="17"/>
      <c r="H17" s="17"/>
      <c r="I17" s="17"/>
      <c r="J17" s="17"/>
      <c r="K17" s="17"/>
      <c r="L17" s="17"/>
      <c r="M17" s="17"/>
      <c r="N17" s="17"/>
      <c r="O17" s="2">
        <f t="shared" si="1"/>
        <v>0</v>
      </c>
      <c r="P17" s="3">
        <f t="shared" si="2"/>
        <v>0</v>
      </c>
      <c r="Q17" s="6">
        <f t="shared" si="3"/>
        <v>0</v>
      </c>
      <c r="R17" s="70"/>
      <c r="S17">
        <f t="shared" si="4"/>
      </c>
    </row>
    <row r="18" spans="1:19" ht="12.75">
      <c r="A18" s="1">
        <f>IF($D18="","",VLOOKUP($D18,Accueil!$A$1:$Y$125,5,FALSE))</f>
      </c>
      <c r="B18" s="15">
        <f>IF($D18="","",VLOOKUP($D18,Régional!$A$1:$Y$96,7,FALSE))</f>
      </c>
      <c r="C18" s="15">
        <f t="shared" si="0"/>
      </c>
      <c r="D18" s="91">
        <f>IF(Accueil!J31="X",Accueil!A31,"")</f>
      </c>
      <c r="E18" s="1">
        <f>IF($D18="","",VLOOKUP($D18,Régional!$A$1:$Y$96,16,FALSE))</f>
      </c>
      <c r="F18" s="1">
        <f>IF($D18="","",VLOOKUP($D18,Régional!$A$1:$Y$96,13,FALSE))</f>
      </c>
      <c r="G18" s="17"/>
      <c r="H18" s="17"/>
      <c r="I18" s="17"/>
      <c r="J18" s="17"/>
      <c r="K18" s="17"/>
      <c r="L18" s="17"/>
      <c r="M18" s="17"/>
      <c r="N18" s="17"/>
      <c r="O18" s="2">
        <f t="shared" si="1"/>
        <v>0</v>
      </c>
      <c r="P18" s="3">
        <f t="shared" si="2"/>
        <v>0</v>
      </c>
      <c r="Q18" s="6">
        <f t="shared" si="3"/>
        <v>0</v>
      </c>
      <c r="R18" s="70"/>
      <c r="S18">
        <f t="shared" si="4"/>
      </c>
    </row>
    <row r="19" spans="1:19" ht="12.75">
      <c r="A19" s="1">
        <f>IF($D19="","",VLOOKUP($D19,Accueil!$A$1:$Y$125,5,FALSE))</f>
      </c>
      <c r="B19" s="15">
        <f>IF($D19="","",VLOOKUP($D19,Régional!$A$1:$Y$96,7,FALSE))</f>
      </c>
      <c r="C19" s="15">
        <f t="shared" si="0"/>
      </c>
      <c r="D19" s="91">
        <f>IF(Accueil!J33="X",Accueil!A33,"")</f>
      </c>
      <c r="E19" s="1">
        <f>IF($D19="","",VLOOKUP($D19,Régional!$A$1:$Y$96,16,FALSE))</f>
      </c>
      <c r="F19" s="1">
        <f>IF($D19="","",VLOOKUP($D19,Régional!$A$1:$Y$96,13,FALSE))</f>
      </c>
      <c r="G19" s="17"/>
      <c r="H19" s="17"/>
      <c r="I19" s="17"/>
      <c r="J19" s="17"/>
      <c r="K19" s="17"/>
      <c r="L19" s="17"/>
      <c r="M19" s="17"/>
      <c r="N19" s="17"/>
      <c r="O19" s="2">
        <f t="shared" si="1"/>
        <v>0</v>
      </c>
      <c r="P19" s="3">
        <f t="shared" si="2"/>
        <v>0</v>
      </c>
      <c r="Q19" s="6">
        <f t="shared" si="3"/>
        <v>0</v>
      </c>
      <c r="R19" s="70"/>
      <c r="S19">
        <f t="shared" si="4"/>
      </c>
    </row>
    <row r="20" spans="1:19" ht="12.75">
      <c r="A20" s="1">
        <f>IF($D20="","",VLOOKUP($D20,Accueil!$A$1:$Y$125,5,FALSE))</f>
      </c>
      <c r="B20" s="15">
        <f>IF($D20="","",VLOOKUP($D20,Régional!$A$1:$Y$96,7,FALSE))</f>
      </c>
      <c r="C20" s="15">
        <f t="shared" si="0"/>
      </c>
      <c r="D20" s="91">
        <f>IF(Accueil!J58="X",Accueil!A58,"")</f>
      </c>
      <c r="E20" s="1">
        <f>IF($D20="","",VLOOKUP($D20,Régional!$A$1:$Y$96,16,FALSE))</f>
      </c>
      <c r="F20" s="1">
        <f>IF($D20="","",VLOOKUP($D20,Régional!$A$1:$Y$96,13,FALSE))</f>
      </c>
      <c r="G20" s="17"/>
      <c r="H20" s="17"/>
      <c r="I20" s="17"/>
      <c r="J20" s="17"/>
      <c r="K20" s="17"/>
      <c r="L20" s="17"/>
      <c r="M20" s="17"/>
      <c r="N20" s="17"/>
      <c r="O20" s="2">
        <f t="shared" si="1"/>
        <v>0</v>
      </c>
      <c r="P20" s="3">
        <f t="shared" si="2"/>
        <v>0</v>
      </c>
      <c r="Q20" s="6">
        <f t="shared" si="3"/>
        <v>0</v>
      </c>
      <c r="R20" s="70"/>
      <c r="S20">
        <f t="shared" si="4"/>
      </c>
    </row>
    <row r="21" spans="1:19" ht="12.75">
      <c r="A21" s="1">
        <f>IF($D21="","",VLOOKUP($D21,Accueil!$A$1:$Y$125,5,FALSE))</f>
      </c>
      <c r="B21" s="15">
        <f>IF($D21="","",VLOOKUP($D21,Régional!$A$1:$Y$96,7,FALSE))</f>
      </c>
      <c r="C21" s="15">
        <f t="shared" si="0"/>
      </c>
      <c r="D21" s="91">
        <f>IF(Accueil!J48="X",Accueil!A48,"")</f>
      </c>
      <c r="E21" s="1">
        <f>IF($D21="","",VLOOKUP($D21,Régional!$A$1:$Y$96,16,FALSE))</f>
      </c>
      <c r="F21" s="1">
        <f>IF($D21="","",VLOOKUP($D21,Régional!$A$1:$Y$96,13,FALSE))</f>
      </c>
      <c r="G21" s="17"/>
      <c r="H21" s="17"/>
      <c r="I21" s="17"/>
      <c r="J21" s="17"/>
      <c r="K21" s="17"/>
      <c r="L21" s="17"/>
      <c r="M21" s="17"/>
      <c r="N21" s="17"/>
      <c r="O21" s="2">
        <f t="shared" si="1"/>
        <v>0</v>
      </c>
      <c r="P21" s="3">
        <f t="shared" si="2"/>
        <v>0</v>
      </c>
      <c r="Q21" s="6">
        <f t="shared" si="3"/>
        <v>0</v>
      </c>
      <c r="R21" s="70"/>
      <c r="S21">
        <f t="shared" si="4"/>
      </c>
    </row>
    <row r="22" spans="1:19" ht="12.75">
      <c r="A22" s="1">
        <f>IF($D22="","",VLOOKUP($D22,Accueil!$A$1:$Y$125,5,FALSE))</f>
      </c>
      <c r="B22" s="15">
        <f>IF($D22="","",VLOOKUP($D22,Régional!$A$1:$Y$96,7,FALSE))</f>
      </c>
      <c r="C22" s="15">
        <f t="shared" si="0"/>
      </c>
      <c r="D22" s="91">
        <f>IF(Accueil!J49="X",Accueil!A49,"")</f>
      </c>
      <c r="E22" s="1">
        <f>IF($D22="","",VLOOKUP($D22,Régional!$A$1:$Y$96,16,FALSE))</f>
      </c>
      <c r="F22" s="1">
        <f>IF($D22="","",VLOOKUP($D22,Régional!$A$1:$Y$96,13,FALSE))</f>
      </c>
      <c r="G22" s="17"/>
      <c r="H22" s="17"/>
      <c r="I22" s="17"/>
      <c r="J22" s="17"/>
      <c r="K22" s="17"/>
      <c r="L22" s="17"/>
      <c r="M22" s="17"/>
      <c r="N22" s="17"/>
      <c r="O22" s="2">
        <f t="shared" si="1"/>
        <v>0</v>
      </c>
      <c r="P22" s="3">
        <f t="shared" si="2"/>
        <v>0</v>
      </c>
      <c r="Q22" s="6">
        <f t="shared" si="3"/>
        <v>0</v>
      </c>
      <c r="R22" s="70"/>
      <c r="S22">
        <f t="shared" si="4"/>
      </c>
    </row>
    <row r="23" spans="1:19" ht="12.75">
      <c r="A23" s="1">
        <f>IF($D23="","",VLOOKUP($D23,Accueil!$A$1:$Y$125,5,FALSE))</f>
      </c>
      <c r="B23" s="15">
        <f>IF($D23="","",VLOOKUP($D23,Régional!$A$1:$Y$96,7,FALSE))</f>
      </c>
      <c r="C23" s="15">
        <f t="shared" si="0"/>
      </c>
      <c r="D23" s="91">
        <f>IF(Accueil!J35="X",Accueil!A35,"")</f>
      </c>
      <c r="E23" s="1">
        <f>IF($D23="","",VLOOKUP($D23,Régional!$A$1:$Y$96,16,FALSE))</f>
      </c>
      <c r="F23" s="1">
        <f>IF($D23="","",VLOOKUP($D23,Régional!$A$1:$Y$96,13,FALSE))</f>
      </c>
      <c r="G23" s="17"/>
      <c r="H23" s="17"/>
      <c r="I23" s="17"/>
      <c r="J23" s="17"/>
      <c r="K23" s="17"/>
      <c r="L23" s="17"/>
      <c r="M23" s="17"/>
      <c r="N23" s="17"/>
      <c r="O23" s="2">
        <f t="shared" si="1"/>
        <v>0</v>
      </c>
      <c r="P23" s="3">
        <f t="shared" si="2"/>
        <v>0</v>
      </c>
      <c r="Q23" s="6">
        <f t="shared" si="3"/>
        <v>0</v>
      </c>
      <c r="R23" s="70"/>
      <c r="S23">
        <f t="shared" si="4"/>
      </c>
    </row>
    <row r="24" spans="1:19" ht="12.75">
      <c r="A24" s="1">
        <f>IF($D24="","",VLOOKUP($D24,Accueil!$A$1:$Y$125,5,FALSE))</f>
      </c>
      <c r="B24" s="15">
        <f>IF($D24="","",VLOOKUP($D24,Régional!$A$1:$Y$96,7,FALSE))</f>
      </c>
      <c r="C24" s="15">
        <f t="shared" si="0"/>
      </c>
      <c r="D24" s="91">
        <f>IF(Accueil!J62="X",Accueil!A62,"")</f>
      </c>
      <c r="E24" s="1">
        <f>IF($D24="","",VLOOKUP($D24,Régional!$A$1:$Y$96,16,FALSE))</f>
      </c>
      <c r="F24" s="1">
        <f>IF($D24="","",VLOOKUP($D24,Régional!$A$1:$Y$96,13,FALSE))</f>
      </c>
      <c r="G24" s="17"/>
      <c r="H24" s="17"/>
      <c r="I24" s="17"/>
      <c r="J24" s="17"/>
      <c r="K24" s="17"/>
      <c r="L24" s="17"/>
      <c r="M24" s="17"/>
      <c r="N24" s="17"/>
      <c r="O24" s="2">
        <f t="shared" si="1"/>
        <v>0</v>
      </c>
      <c r="P24" s="3">
        <f t="shared" si="2"/>
        <v>0</v>
      </c>
      <c r="Q24" s="6">
        <f t="shared" si="3"/>
        <v>0</v>
      </c>
      <c r="R24" s="70"/>
      <c r="S24">
        <f t="shared" si="4"/>
      </c>
    </row>
    <row r="25" spans="1:19" ht="12.75">
      <c r="A25" s="1">
        <f>IF($D25="","",VLOOKUP($D25,Accueil!$A$1:$Y$125,5,FALSE))</f>
      </c>
      <c r="B25" s="15">
        <f>IF($D25="","",VLOOKUP($D25,Régional!$A$1:$Y$96,7,FALSE))</f>
      </c>
      <c r="C25" s="15">
        <f t="shared" si="0"/>
      </c>
      <c r="D25" s="91">
        <f>IF(Accueil!J59="X",Accueil!A59,"")</f>
      </c>
      <c r="E25" s="1">
        <f>IF($D25="","",VLOOKUP($D25,Régional!$A$1:$Y$96,16,FALSE))</f>
      </c>
      <c r="F25" s="1">
        <f>IF($D25="","",VLOOKUP($D25,Régional!$A$1:$Y$96,13,FALSE))</f>
      </c>
      <c r="G25" s="17"/>
      <c r="H25" s="17"/>
      <c r="I25" s="17"/>
      <c r="J25" s="17"/>
      <c r="K25" s="17"/>
      <c r="L25" s="17"/>
      <c r="M25" s="17"/>
      <c r="N25" s="17"/>
      <c r="O25" s="2">
        <f t="shared" si="1"/>
        <v>0</v>
      </c>
      <c r="P25" s="3">
        <f t="shared" si="2"/>
        <v>0</v>
      </c>
      <c r="Q25" s="6">
        <f t="shared" si="3"/>
        <v>0</v>
      </c>
      <c r="R25" s="70"/>
      <c r="S25">
        <f t="shared" si="4"/>
      </c>
    </row>
    <row r="26" spans="1:19" ht="12.75">
      <c r="A26" s="1">
        <f>IF($D26="","",VLOOKUP($D26,Accueil!$A$1:$Y$125,5,FALSE))</f>
      </c>
      <c r="B26" s="15">
        <f>IF($D26="","",VLOOKUP($D26,Régional!$A$1:$Y$96,7,FALSE))</f>
      </c>
      <c r="C26" s="15">
        <f t="shared" si="0"/>
      </c>
      <c r="D26" s="91">
        <f>IF(Accueil!J50="X",Accueil!A50,"")</f>
      </c>
      <c r="E26" s="1">
        <f>IF($D26="","",VLOOKUP($D26,Régional!$A$1:$Y$96,16,FALSE))</f>
      </c>
      <c r="F26" s="1">
        <f>IF($D26="","",VLOOKUP($D26,Régional!$A$1:$Y$96,13,FALSE))</f>
      </c>
      <c r="G26" s="17"/>
      <c r="H26" s="17"/>
      <c r="I26" s="17"/>
      <c r="J26" s="17"/>
      <c r="K26" s="17"/>
      <c r="L26" s="17"/>
      <c r="M26" s="17"/>
      <c r="N26" s="17"/>
      <c r="O26" s="2">
        <f t="shared" si="1"/>
        <v>0</v>
      </c>
      <c r="P26" s="3">
        <f t="shared" si="2"/>
        <v>0</v>
      </c>
      <c r="Q26" s="6">
        <f t="shared" si="3"/>
        <v>0</v>
      </c>
      <c r="R26" s="70"/>
      <c r="S26">
        <f t="shared" si="4"/>
      </c>
    </row>
    <row r="27" spans="1:19" ht="12.75">
      <c r="A27" s="1">
        <f>IF($D27="","",VLOOKUP($D27,Accueil!$A$1:$Y$125,5,FALSE))</f>
      </c>
      <c r="B27" s="15">
        <f>IF($D27="","",VLOOKUP($D27,Régional!$A$1:$Y$96,7,FALSE))</f>
      </c>
      <c r="C27" s="15">
        <f t="shared" si="0"/>
      </c>
      <c r="D27" s="91">
        <f>IF(Accueil!J52="X",Accueil!A52,"")</f>
      </c>
      <c r="E27" s="1">
        <f>IF($D27="","",VLOOKUP($D27,Régional!$A$1:$Y$96,16,FALSE))</f>
      </c>
      <c r="F27" s="1">
        <f>IF($D27="","",VLOOKUP($D27,Régional!$A$1:$Y$96,13,FALSE))</f>
      </c>
      <c r="G27" s="17"/>
      <c r="H27" s="17"/>
      <c r="I27" s="17"/>
      <c r="J27" s="17"/>
      <c r="K27" s="17"/>
      <c r="L27" s="17"/>
      <c r="M27" s="17"/>
      <c r="N27" s="17"/>
      <c r="O27" s="2">
        <f t="shared" si="1"/>
        <v>0</v>
      </c>
      <c r="P27" s="3">
        <f t="shared" si="2"/>
        <v>0</v>
      </c>
      <c r="Q27" s="6">
        <f t="shared" si="3"/>
        <v>0</v>
      </c>
      <c r="R27" s="70"/>
      <c r="S27">
        <f t="shared" si="4"/>
      </c>
    </row>
    <row r="28" spans="1:19" ht="12.75">
      <c r="A28" s="1">
        <f>IF($D28="","",VLOOKUP($D28,Accueil!$A$1:$Y$125,5,FALSE))</f>
      </c>
      <c r="B28" s="15">
        <f>IF($D28="","",VLOOKUP($D28,Régional!$A$1:$Y$96,7,FALSE))</f>
      </c>
      <c r="C28" s="15">
        <f t="shared" si="0"/>
      </c>
      <c r="D28" s="91">
        <f>IF(Accueil!J53="X",Accueil!A53,"")</f>
      </c>
      <c r="E28" s="1">
        <f>IF($D28="","",VLOOKUP($D28,Régional!$A$1:$Y$96,16,FALSE))</f>
      </c>
      <c r="F28" s="1">
        <f>IF($D28="","",VLOOKUP($D28,Régional!$A$1:$Y$96,13,FALSE))</f>
      </c>
      <c r="G28" s="17"/>
      <c r="H28" s="17"/>
      <c r="I28" s="17"/>
      <c r="J28" s="17"/>
      <c r="K28" s="17"/>
      <c r="L28" s="17"/>
      <c r="M28" s="17"/>
      <c r="N28" s="17"/>
      <c r="O28" s="2">
        <f t="shared" si="1"/>
        <v>0</v>
      </c>
      <c r="P28" s="3">
        <f t="shared" si="2"/>
        <v>0</v>
      </c>
      <c r="Q28" s="6">
        <f t="shared" si="3"/>
        <v>0</v>
      </c>
      <c r="R28" s="70"/>
      <c r="S28">
        <f t="shared" si="4"/>
      </c>
    </row>
    <row r="29" spans="1:19" ht="12.75">
      <c r="A29" s="1">
        <f>IF($D29="","",VLOOKUP($D29,Accueil!$A$1:$Y$125,5,FALSE))</f>
      </c>
      <c r="B29" s="15">
        <f>IF($D29="","",VLOOKUP($D29,Régional!$A$1:$Y$96,7,FALSE))</f>
      </c>
      <c r="C29" s="15">
        <f t="shared" si="0"/>
      </c>
      <c r="D29" s="91">
        <f>IF(Accueil!J54="X",Accueil!A54,"")</f>
      </c>
      <c r="E29" s="1">
        <f>IF($D29="","",VLOOKUP($D29,Régional!$A$1:$Y$96,16,FALSE))</f>
      </c>
      <c r="F29" s="1">
        <f>IF($D29="","",VLOOKUP($D29,Régional!$A$1:$Y$96,13,FALSE))</f>
      </c>
      <c r="G29" s="17"/>
      <c r="H29" s="17"/>
      <c r="I29" s="17"/>
      <c r="J29" s="17"/>
      <c r="K29" s="17"/>
      <c r="L29" s="17"/>
      <c r="M29" s="17"/>
      <c r="N29" s="17"/>
      <c r="O29" s="2">
        <f t="shared" si="1"/>
        <v>0</v>
      </c>
      <c r="P29" s="3">
        <f t="shared" si="2"/>
        <v>0</v>
      </c>
      <c r="Q29" s="6">
        <f t="shared" si="3"/>
        <v>0</v>
      </c>
      <c r="R29" s="70"/>
      <c r="S29">
        <f t="shared" si="4"/>
      </c>
    </row>
    <row r="30" spans="1:19" ht="12.75">
      <c r="A30" s="1">
        <f>IF($D30="","",VLOOKUP($D30,Accueil!$A$1:$Y$125,5,FALSE))</f>
      </c>
      <c r="B30" s="15">
        <f>IF($D30="","",VLOOKUP($D30,Régional!$A$1:$Y$96,7,FALSE))</f>
      </c>
      <c r="C30" s="15">
        <f t="shared" si="0"/>
      </c>
      <c r="D30" s="91">
        <f>IF(Accueil!J41="X",Accueil!A41,"")</f>
      </c>
      <c r="E30" s="1">
        <f>IF($D30="","",VLOOKUP($D30,Régional!$A$1:$Y$96,16,FALSE))</f>
      </c>
      <c r="F30" s="1">
        <f>IF($D30="","",VLOOKUP($D30,Régional!$A$1:$Y$96,13,FALSE))</f>
      </c>
      <c r="G30" s="17"/>
      <c r="H30" s="17"/>
      <c r="I30" s="17"/>
      <c r="J30" s="17"/>
      <c r="K30" s="17"/>
      <c r="L30" s="17"/>
      <c r="M30" s="17"/>
      <c r="N30" s="17"/>
      <c r="O30" s="2">
        <f t="shared" si="1"/>
        <v>0</v>
      </c>
      <c r="P30" s="3">
        <f t="shared" si="2"/>
        <v>0</v>
      </c>
      <c r="Q30" s="6">
        <f t="shared" si="3"/>
        <v>0</v>
      </c>
      <c r="R30" s="70"/>
      <c r="S30">
        <f t="shared" si="4"/>
      </c>
    </row>
    <row r="31" spans="1:19" ht="12.75">
      <c r="A31" s="1">
        <f>IF($D31="","",VLOOKUP($D31,Accueil!$A$1:$Y$125,5,FALSE))</f>
      </c>
      <c r="B31" s="15">
        <f>IF($D31="","",VLOOKUP($D31,Régional!$A$1:$Y$96,7,FALSE))</f>
      </c>
      <c r="C31" s="15">
        <f t="shared" si="0"/>
      </c>
      <c r="D31" s="91">
        <f>IF(Accueil!J66="X",Accueil!A66,"")</f>
      </c>
      <c r="E31" s="1">
        <f>IF($D31="","",VLOOKUP($D31,Régional!$A$1:$Y$96,16,FALSE))</f>
      </c>
      <c r="F31" s="1">
        <f>IF($D31="","",VLOOKUP($D31,Régional!$A$1:$Y$96,13,FALSE))</f>
      </c>
      <c r="G31" s="17"/>
      <c r="H31" s="17"/>
      <c r="I31" s="17"/>
      <c r="J31" s="17"/>
      <c r="K31" s="17"/>
      <c r="L31" s="17"/>
      <c r="M31" s="17"/>
      <c r="N31" s="17"/>
      <c r="O31" s="2">
        <f t="shared" si="1"/>
        <v>0</v>
      </c>
      <c r="P31" s="3">
        <f t="shared" si="2"/>
        <v>0</v>
      </c>
      <c r="Q31" s="6">
        <f t="shared" si="3"/>
        <v>0</v>
      </c>
      <c r="R31" s="70"/>
      <c r="S31">
        <f t="shared" si="4"/>
      </c>
    </row>
    <row r="32" spans="1:19" ht="12.75">
      <c r="A32" s="1">
        <f>IF($D32="","",VLOOKUP($D32,Accueil!$A$1:$Y$125,5,FALSE))</f>
      </c>
      <c r="B32" s="15">
        <f>IF($D32="","",VLOOKUP($D32,Régional!$A$1:$Y$96,7,FALSE))</f>
      </c>
      <c r="C32" s="15">
        <f t="shared" si="0"/>
      </c>
      <c r="D32" s="91">
        <f>IF(Accueil!J28="X",Accueil!A28,"")</f>
      </c>
      <c r="E32" s="1">
        <f>IF($D32="","",VLOOKUP($D32,Régional!$A$1:$Y$96,16,FALSE))</f>
      </c>
      <c r="F32" s="1">
        <f>IF($D32="","",VLOOKUP($D32,Régional!$A$1:$Y$96,13,FALSE))</f>
      </c>
      <c r="G32" s="17"/>
      <c r="H32" s="17"/>
      <c r="I32" s="17"/>
      <c r="J32" s="17"/>
      <c r="K32" s="17"/>
      <c r="L32" s="17"/>
      <c r="M32" s="17"/>
      <c r="N32" s="17"/>
      <c r="O32" s="2">
        <f t="shared" si="1"/>
        <v>0</v>
      </c>
      <c r="P32" s="3">
        <f t="shared" si="2"/>
        <v>0</v>
      </c>
      <c r="Q32" s="6">
        <f t="shared" si="3"/>
        <v>0</v>
      </c>
      <c r="R32" s="70"/>
      <c r="S32">
        <f t="shared" si="4"/>
      </c>
    </row>
    <row r="33" spans="1:19" ht="12.75">
      <c r="A33" s="1">
        <f>IF($D33="","",VLOOKUP($D33,Accueil!$A$1:$Y$125,5,FALSE))</f>
      </c>
      <c r="B33" s="15">
        <f>IF($D33="","",VLOOKUP($D33,Régional!$A$1:$Y$96,7,FALSE))</f>
      </c>
      <c r="C33" s="15">
        <f t="shared" si="0"/>
      </c>
      <c r="D33" s="91">
        <f>IF(Accueil!J29="X",Accueil!A29,"")</f>
      </c>
      <c r="E33" s="1">
        <f>IF($D33="","",VLOOKUP($D33,Régional!$A$1:$Y$96,16,FALSE))</f>
      </c>
      <c r="F33" s="1">
        <f>IF($D33="","",VLOOKUP($D33,Régional!$A$1:$Y$96,13,FALSE))</f>
      </c>
      <c r="G33" s="17"/>
      <c r="H33" s="17"/>
      <c r="I33" s="17"/>
      <c r="J33" s="17"/>
      <c r="K33" s="17"/>
      <c r="L33" s="17"/>
      <c r="M33" s="17"/>
      <c r="N33" s="17"/>
      <c r="O33" s="2">
        <f t="shared" si="1"/>
        <v>0</v>
      </c>
      <c r="P33" s="3">
        <f t="shared" si="2"/>
        <v>0</v>
      </c>
      <c r="Q33" s="6">
        <f t="shared" si="3"/>
        <v>0</v>
      </c>
      <c r="R33" s="70"/>
      <c r="S33">
        <f t="shared" si="4"/>
      </c>
    </row>
    <row r="34" spans="1:19" ht="12.75">
      <c r="A34" s="1">
        <f>IF($D34="","",VLOOKUP($D34,Accueil!$A$1:$Y$125,5,FALSE))</f>
      </c>
      <c r="B34" s="15">
        <f>IF($D34="","",VLOOKUP($D34,Régional!$A$1:$Y$96,7,FALSE))</f>
      </c>
      <c r="C34" s="15">
        <f t="shared" si="0"/>
      </c>
      <c r="D34" s="91">
        <f>IF(Accueil!J55="X",Accueil!A55,"")</f>
      </c>
      <c r="E34" s="1">
        <f>IF($D34="","",VLOOKUP($D34,Régional!$A$1:$Y$96,16,FALSE))</f>
      </c>
      <c r="F34" s="1">
        <f>IF($D34="","",VLOOKUP($D34,Régional!$A$1:$Y$96,13,FALSE))</f>
      </c>
      <c r="G34" s="17"/>
      <c r="H34" s="17"/>
      <c r="I34" s="17"/>
      <c r="J34" s="17"/>
      <c r="K34" s="17"/>
      <c r="L34" s="17"/>
      <c r="M34" s="17"/>
      <c r="N34" s="17"/>
      <c r="O34" s="2">
        <f t="shared" si="1"/>
        <v>0</v>
      </c>
      <c r="P34" s="3">
        <f t="shared" si="2"/>
        <v>0</v>
      </c>
      <c r="Q34" s="6">
        <f t="shared" si="3"/>
        <v>0</v>
      </c>
      <c r="R34" s="70"/>
      <c r="S34">
        <f t="shared" si="4"/>
      </c>
    </row>
    <row r="35" spans="1:19" ht="12.75">
      <c r="A35" s="1">
        <f>IF($D35="","",VLOOKUP($D35,Accueil!$A$1:$Y$125,5,FALSE))</f>
      </c>
      <c r="B35" s="15">
        <f>IF($D35="","",VLOOKUP($D35,Régional!$A$1:$Y$96,7,FALSE))</f>
      </c>
      <c r="C35" s="15">
        <f t="shared" si="0"/>
      </c>
      <c r="D35" s="91">
        <f>IF(Accueil!J64="X",Accueil!A64,"")</f>
      </c>
      <c r="E35" s="1">
        <f>IF($D35="","",VLOOKUP($D35,Régional!$A$1:$Y$96,16,FALSE))</f>
      </c>
      <c r="F35" s="1">
        <f>IF($D35="","",VLOOKUP($D35,Régional!$A$1:$Y$96,13,FALSE))</f>
      </c>
      <c r="G35" s="17"/>
      <c r="H35" s="17"/>
      <c r="I35" s="17"/>
      <c r="J35" s="17"/>
      <c r="K35" s="17"/>
      <c r="L35" s="17"/>
      <c r="M35" s="17"/>
      <c r="N35" s="17"/>
      <c r="O35" s="2">
        <f t="shared" si="1"/>
        <v>0</v>
      </c>
      <c r="P35" s="3">
        <f t="shared" si="2"/>
        <v>0</v>
      </c>
      <c r="Q35" s="6">
        <f t="shared" si="3"/>
        <v>0</v>
      </c>
      <c r="R35" s="70"/>
      <c r="S35">
        <f t="shared" si="4"/>
      </c>
    </row>
    <row r="36" spans="1:19" ht="12.75">
      <c r="A36" s="1">
        <f>IF($D36="","",VLOOKUP($D36,Accueil!$A$1:$Y$125,5,FALSE))</f>
      </c>
      <c r="B36" s="15">
        <f>IF($D36="","",VLOOKUP($D36,Régional!$A$1:$Y$96,7,FALSE))</f>
      </c>
      <c r="C36" s="15">
        <f t="shared" si="0"/>
      </c>
      <c r="D36" s="91">
        <f>IF(Accueil!J25="X",Accueil!A25,"")</f>
      </c>
      <c r="E36" s="1">
        <f>IF($D36="","",VLOOKUP($D36,Régional!$A$1:$Y$96,16,FALSE))</f>
      </c>
      <c r="F36" s="1">
        <f>IF($D36="","",VLOOKUP($D36,Régional!$A$1:$Y$96,13,FALSE))</f>
      </c>
      <c r="G36" s="17"/>
      <c r="H36" s="17"/>
      <c r="I36" s="17"/>
      <c r="J36" s="17"/>
      <c r="K36" s="17"/>
      <c r="L36" s="17"/>
      <c r="M36" s="17"/>
      <c r="N36" s="17"/>
      <c r="O36" s="2">
        <f t="shared" si="1"/>
        <v>0</v>
      </c>
      <c r="P36" s="3">
        <f t="shared" si="2"/>
        <v>0</v>
      </c>
      <c r="Q36" s="6">
        <f t="shared" si="3"/>
        <v>0</v>
      </c>
      <c r="R36" s="70"/>
      <c r="S36">
        <f t="shared" si="4"/>
      </c>
    </row>
    <row r="37" spans="1:19" ht="12.75">
      <c r="A37" s="1">
        <f>IF($D37="","",VLOOKUP($D37,Accueil!$A$1:$Y$125,5,FALSE))</f>
      </c>
      <c r="B37" s="15">
        <f>IF($D37="","",VLOOKUP($D37,Régional!$A$1:$Y$96,7,FALSE))</f>
      </c>
      <c r="C37" s="15">
        <f aca="true" t="shared" si="5" ref="C37:C68">CONCATENATE(A37,B37)</f>
      </c>
      <c r="D37" s="91">
        <f>IF(Accueil!J46="X",Accueil!A46,"")</f>
      </c>
      <c r="E37" s="1">
        <f>IF($D37="","",VLOOKUP($D37,Régional!$A$1:$Y$96,16,FALSE))</f>
      </c>
      <c r="F37" s="1">
        <f>IF($D37="","",VLOOKUP($D37,Régional!$A$1:$Y$96,13,FALSE))</f>
      </c>
      <c r="G37" s="17"/>
      <c r="H37" s="17"/>
      <c r="I37" s="17"/>
      <c r="J37" s="17"/>
      <c r="K37" s="17"/>
      <c r="L37" s="17"/>
      <c r="M37" s="17"/>
      <c r="N37" s="17"/>
      <c r="O37" s="2">
        <f aca="true" t="shared" si="6" ref="O37:O68">COUNTA(G37:N37)</f>
        <v>0</v>
      </c>
      <c r="P37" s="3">
        <f aca="true" t="shared" si="7" ref="P37:P68">SUM(G37:N37)</f>
        <v>0</v>
      </c>
      <c r="Q37" s="6">
        <f aca="true" t="shared" si="8" ref="Q37:Q68">IF(O37=0,0,P37/O37)</f>
        <v>0</v>
      </c>
      <c r="R37" s="70"/>
      <c r="S37">
        <f aca="true" t="shared" si="9" ref="S37:S68">IF(D37="","","X")</f>
      </c>
    </row>
    <row r="38" spans="1:19" ht="12.75">
      <c r="A38" s="1">
        <f>IF($D38="","",VLOOKUP($D38,Accueil!$A$1:$Y$125,5,FALSE))</f>
      </c>
      <c r="B38" s="15">
        <f>IF($D38="","",VLOOKUP($D38,Régional!$A$1:$Y$96,7,FALSE))</f>
      </c>
      <c r="C38" s="15">
        <f t="shared" si="5"/>
      </c>
      <c r="D38" s="91">
        <f>IF(Accueil!J74="X",Accueil!A74,"")</f>
      </c>
      <c r="E38" s="1">
        <f>IF($D38="","",VLOOKUP($D38,Régional!$A$1:$Y$96,16,FALSE))</f>
      </c>
      <c r="F38" s="1">
        <f>IF($D38="","",VLOOKUP($D38,Régional!$A$1:$Y$96,13,FALSE))</f>
      </c>
      <c r="G38" s="17"/>
      <c r="H38" s="17"/>
      <c r="I38" s="17"/>
      <c r="J38" s="17"/>
      <c r="K38" s="17"/>
      <c r="L38" s="17"/>
      <c r="M38" s="17"/>
      <c r="N38" s="17"/>
      <c r="O38" s="2">
        <f t="shared" si="6"/>
        <v>0</v>
      </c>
      <c r="P38" s="3">
        <f t="shared" si="7"/>
        <v>0</v>
      </c>
      <c r="Q38" s="6">
        <f t="shared" si="8"/>
        <v>0</v>
      </c>
      <c r="R38" s="70"/>
      <c r="S38">
        <f t="shared" si="9"/>
      </c>
    </row>
    <row r="39" spans="1:19" ht="12.75">
      <c r="A39" s="1">
        <f>IF($D39="","",VLOOKUP($D39,Accueil!$A$1:$Y$125,5,FALSE))</f>
      </c>
      <c r="B39" s="15">
        <f>IF($D39="","",VLOOKUP($D39,Régional!$A$1:$Y$96,7,FALSE))</f>
      </c>
      <c r="C39" s="15">
        <f t="shared" si="5"/>
      </c>
      <c r="D39" s="91">
        <f>IF(Accueil!J77="X",Accueil!A77,"")</f>
      </c>
      <c r="E39" s="1">
        <f>IF($D39="","",VLOOKUP($D39,Régional!$A$1:$Y$96,16,FALSE))</f>
      </c>
      <c r="F39" s="1">
        <f>IF($D39="","",VLOOKUP($D39,Régional!$A$1:$Y$96,13,FALSE))</f>
      </c>
      <c r="G39" s="17"/>
      <c r="H39" s="17"/>
      <c r="I39" s="17"/>
      <c r="J39" s="17"/>
      <c r="K39" s="17"/>
      <c r="L39" s="17"/>
      <c r="M39" s="17"/>
      <c r="N39" s="17"/>
      <c r="O39" s="2">
        <f t="shared" si="6"/>
        <v>0</v>
      </c>
      <c r="P39" s="3">
        <f t="shared" si="7"/>
        <v>0</v>
      </c>
      <c r="Q39" s="6">
        <f t="shared" si="8"/>
        <v>0</v>
      </c>
      <c r="R39" s="70"/>
      <c r="S39">
        <f t="shared" si="9"/>
      </c>
    </row>
    <row r="40" spans="1:19" ht="12.75">
      <c r="A40" s="1">
        <f>IF($D40="","",VLOOKUP($D40,Accueil!$A$1:$Y$125,5,FALSE))</f>
      </c>
      <c r="B40" s="15">
        <f>IF($D40="","",VLOOKUP($D40,Régional!$A$1:$Y$96,7,FALSE))</f>
      </c>
      <c r="C40" s="15">
        <f t="shared" si="5"/>
      </c>
      <c r="D40" s="91">
        <f>IF(Accueil!J42="X",Accueil!A42,"")</f>
      </c>
      <c r="E40" s="1">
        <f>IF($D40="","",VLOOKUP($D40,Régional!$A$1:$Y$96,16,FALSE))</f>
      </c>
      <c r="F40" s="1">
        <f>IF($D40="","",VLOOKUP($D40,Régional!$A$1:$Y$96,13,FALSE))</f>
      </c>
      <c r="G40" s="17"/>
      <c r="H40" s="17"/>
      <c r="I40" s="17"/>
      <c r="J40" s="17"/>
      <c r="K40" s="17"/>
      <c r="L40" s="17"/>
      <c r="M40" s="17"/>
      <c r="N40" s="17"/>
      <c r="O40" s="2">
        <f t="shared" si="6"/>
        <v>0</v>
      </c>
      <c r="P40" s="3">
        <f t="shared" si="7"/>
        <v>0</v>
      </c>
      <c r="Q40" s="6">
        <f t="shared" si="8"/>
        <v>0</v>
      </c>
      <c r="R40" s="70"/>
      <c r="S40">
        <f t="shared" si="9"/>
      </c>
    </row>
    <row r="41" spans="1:19" ht="12.75">
      <c r="A41" s="1">
        <f>IF($D41="","",VLOOKUP($D41,Accueil!$A$1:$Y$125,5,FALSE))</f>
      </c>
      <c r="B41" s="15">
        <f>IF($D41="","",VLOOKUP($D41,Régional!$A$1:$Y$96,7,FALSE))</f>
      </c>
      <c r="C41" s="15">
        <f t="shared" si="5"/>
      </c>
      <c r="D41" s="91">
        <f>IF(Accueil!J75="X",Accueil!A75,"")</f>
      </c>
      <c r="E41" s="1">
        <f>IF($D41="","",VLOOKUP($D41,Régional!$A$1:$Y$96,16,FALSE))</f>
      </c>
      <c r="F41" s="1">
        <f>IF($D41="","",VLOOKUP($D41,Régional!$A$1:$Y$96,13,FALSE))</f>
      </c>
      <c r="G41" s="17"/>
      <c r="H41" s="17"/>
      <c r="I41" s="17"/>
      <c r="J41" s="17"/>
      <c r="K41" s="17"/>
      <c r="L41" s="17"/>
      <c r="M41" s="17"/>
      <c r="N41" s="17"/>
      <c r="O41" s="2">
        <f t="shared" si="6"/>
        <v>0</v>
      </c>
      <c r="P41" s="3">
        <f t="shared" si="7"/>
        <v>0</v>
      </c>
      <c r="Q41" s="6">
        <f t="shared" si="8"/>
        <v>0</v>
      </c>
      <c r="R41" s="70"/>
      <c r="S41">
        <f t="shared" si="9"/>
      </c>
    </row>
    <row r="42" spans="1:19" ht="12.75">
      <c r="A42" s="1">
        <f>IF($D42="","",VLOOKUP($D42,Accueil!$A$1:$Y$125,5,FALSE))</f>
      </c>
      <c r="B42" s="15">
        <f>IF($D42="","",VLOOKUP($D42,Régional!$A$1:$Y$96,7,FALSE))</f>
      </c>
      <c r="C42" s="15">
        <f t="shared" si="5"/>
      </c>
      <c r="D42" s="91">
        <f>IF(Accueil!J68="X",Accueil!A68,"")</f>
      </c>
      <c r="E42" s="1">
        <f>IF($D42="","",VLOOKUP($D42,Régional!$A$1:$Y$96,16,FALSE))</f>
      </c>
      <c r="F42" s="1">
        <f>IF($D42="","",VLOOKUP($D42,Régional!$A$1:$Y$96,13,FALSE))</f>
      </c>
      <c r="G42" s="17"/>
      <c r="H42" s="17"/>
      <c r="I42" s="17"/>
      <c r="J42" s="17"/>
      <c r="K42" s="17"/>
      <c r="L42" s="17"/>
      <c r="M42" s="17"/>
      <c r="N42" s="17"/>
      <c r="O42" s="2">
        <f t="shared" si="6"/>
        <v>0</v>
      </c>
      <c r="P42" s="3">
        <f t="shared" si="7"/>
        <v>0</v>
      </c>
      <c r="Q42" s="6">
        <f t="shared" si="8"/>
        <v>0</v>
      </c>
      <c r="R42" s="70"/>
      <c r="S42">
        <f t="shared" si="9"/>
      </c>
    </row>
    <row r="43" spans="1:19" ht="12.75">
      <c r="A43" s="1">
        <f>IF($D43="","",VLOOKUP($D43,Accueil!$A$1:$Y$125,5,FALSE))</f>
      </c>
      <c r="B43" s="15">
        <f>IF($D43="","",VLOOKUP($D43,Régional!$A$1:$Y$96,7,FALSE))</f>
      </c>
      <c r="C43" s="15">
        <f t="shared" si="5"/>
      </c>
      <c r="D43" s="91">
        <f>IF(Accueil!J43="X",Accueil!A43,"")</f>
      </c>
      <c r="E43" s="1">
        <f>IF($D43="","",VLOOKUP($D43,Régional!$A$1:$Y$96,16,FALSE))</f>
      </c>
      <c r="F43" s="1">
        <f>IF($D43="","",VLOOKUP($D43,Régional!$A$1:$Y$96,13,FALSE))</f>
      </c>
      <c r="G43" s="17"/>
      <c r="H43" s="17"/>
      <c r="I43" s="17"/>
      <c r="J43" s="17"/>
      <c r="K43" s="17"/>
      <c r="L43" s="17"/>
      <c r="M43" s="17"/>
      <c r="N43" s="17"/>
      <c r="O43" s="2">
        <f t="shared" si="6"/>
        <v>0</v>
      </c>
      <c r="P43" s="3">
        <f t="shared" si="7"/>
        <v>0</v>
      </c>
      <c r="Q43" s="6">
        <f t="shared" si="8"/>
        <v>0</v>
      </c>
      <c r="R43" s="70"/>
      <c r="S43">
        <f t="shared" si="9"/>
      </c>
    </row>
    <row r="44" spans="1:19" ht="12.75">
      <c r="A44" s="1">
        <f>IF($D44="","",VLOOKUP($D44,Accueil!$A$1:$Y$125,5,FALSE))</f>
      </c>
      <c r="B44" s="15">
        <f>IF($D44="","",VLOOKUP($D44,Régional!$A$1:$Y$96,7,FALSE))</f>
      </c>
      <c r="C44" s="15">
        <f t="shared" si="5"/>
      </c>
      <c r="D44" s="91">
        <f>IF(Accueil!J72="X",Accueil!A72,"")</f>
      </c>
      <c r="E44" s="1">
        <f>IF($D44="","",VLOOKUP($D44,Régional!$A$1:$Y$96,16,FALSE))</f>
      </c>
      <c r="F44" s="1">
        <f>IF($D44="","",VLOOKUP($D44,Régional!$A$1:$Y$96,13,FALSE))</f>
      </c>
      <c r="G44" s="17"/>
      <c r="H44" s="17"/>
      <c r="I44" s="17"/>
      <c r="J44" s="17"/>
      <c r="K44" s="17"/>
      <c r="L44" s="17"/>
      <c r="M44" s="17"/>
      <c r="N44" s="17"/>
      <c r="O44" s="2">
        <f t="shared" si="6"/>
        <v>0</v>
      </c>
      <c r="P44" s="3">
        <f t="shared" si="7"/>
        <v>0</v>
      </c>
      <c r="Q44" s="6">
        <f t="shared" si="8"/>
        <v>0</v>
      </c>
      <c r="R44" s="70"/>
      <c r="S44">
        <f t="shared" si="9"/>
      </c>
    </row>
    <row r="45" spans="1:19" ht="12.75">
      <c r="A45" s="1">
        <f>IF($D45="","",VLOOKUP($D45,Accueil!$A$1:$Y$125,5,FALSE))</f>
      </c>
      <c r="B45" s="15">
        <f>IF($D45="","",VLOOKUP($D45,Régional!$A$1:$Y$96,7,FALSE))</f>
      </c>
      <c r="C45" s="15">
        <f t="shared" si="5"/>
      </c>
      <c r="D45" s="91">
        <f>IF(Accueil!J45="X",Accueil!A45,"")</f>
      </c>
      <c r="E45" s="1">
        <f>IF($D45="","",VLOOKUP($D45,Régional!$A$1:$Y$96,16,FALSE))</f>
      </c>
      <c r="F45" s="1">
        <f>IF($D45="","",VLOOKUP($D45,Régional!$A$1:$Y$96,13,FALSE))</f>
      </c>
      <c r="G45" s="17"/>
      <c r="H45" s="17"/>
      <c r="I45" s="17"/>
      <c r="J45" s="17"/>
      <c r="K45" s="17"/>
      <c r="L45" s="17"/>
      <c r="M45" s="17"/>
      <c r="N45" s="17"/>
      <c r="O45" s="2">
        <f t="shared" si="6"/>
        <v>0</v>
      </c>
      <c r="P45" s="3">
        <f t="shared" si="7"/>
        <v>0</v>
      </c>
      <c r="Q45" s="6">
        <f t="shared" si="8"/>
        <v>0</v>
      </c>
      <c r="R45" s="70"/>
      <c r="S45">
        <f t="shared" si="9"/>
      </c>
    </row>
    <row r="46" spans="1:19" ht="12.75">
      <c r="A46" s="1">
        <f>IF($D46="","",VLOOKUP($D46,Accueil!$A$1:$Y$125,5,FALSE))</f>
      </c>
      <c r="B46" s="15">
        <f>IF($D46="","",VLOOKUP($D46,Régional!$A$1:$Y$96,7,FALSE))</f>
      </c>
      <c r="C46" s="15">
        <f t="shared" si="5"/>
      </c>
      <c r="D46" s="91">
        <f>IF(Accueil!J76="X",Accueil!A76,"")</f>
      </c>
      <c r="E46" s="1">
        <f>IF($D46="","",VLOOKUP($D46,Régional!$A$1:$Y$96,16,FALSE))</f>
      </c>
      <c r="F46" s="1">
        <f>IF($D46="","",VLOOKUP($D46,Régional!$A$1:$Y$96,13,FALSE))</f>
      </c>
      <c r="G46" s="17"/>
      <c r="H46" s="17"/>
      <c r="I46" s="17"/>
      <c r="J46" s="17"/>
      <c r="K46" s="17"/>
      <c r="L46" s="17"/>
      <c r="M46" s="17"/>
      <c r="N46" s="17"/>
      <c r="O46" s="2">
        <f t="shared" si="6"/>
        <v>0</v>
      </c>
      <c r="P46" s="3">
        <f t="shared" si="7"/>
        <v>0</v>
      </c>
      <c r="Q46" s="6">
        <f t="shared" si="8"/>
        <v>0</v>
      </c>
      <c r="R46" s="70"/>
      <c r="S46">
        <f t="shared" si="9"/>
      </c>
    </row>
    <row r="47" spans="1:19" ht="12.75">
      <c r="A47" s="1">
        <f>IF($D47="","",VLOOKUP($D47,Accueil!$A$1:$Y$125,5,FALSE))</f>
      </c>
      <c r="B47" s="15">
        <f>IF($D47="","",VLOOKUP($D47,Régional!$A$1:$Y$96,7,FALSE))</f>
      </c>
      <c r="C47" s="15">
        <f t="shared" si="5"/>
      </c>
      <c r="D47" s="91">
        <f>IF(Accueil!J65="X",Accueil!A65,"")</f>
      </c>
      <c r="E47" s="1">
        <f>IF($D47="","",VLOOKUP($D47,Régional!$A$1:$Y$96,16,FALSE))</f>
      </c>
      <c r="F47" s="1">
        <f>IF($D47="","",VLOOKUP($D47,Régional!$A$1:$Y$96,13,FALSE))</f>
      </c>
      <c r="G47" s="17"/>
      <c r="H47" s="17"/>
      <c r="I47" s="17"/>
      <c r="J47" s="17"/>
      <c r="K47" s="17"/>
      <c r="L47" s="17"/>
      <c r="M47" s="17"/>
      <c r="N47" s="17"/>
      <c r="O47" s="2">
        <f t="shared" si="6"/>
        <v>0</v>
      </c>
      <c r="P47" s="3">
        <f t="shared" si="7"/>
        <v>0</v>
      </c>
      <c r="Q47" s="6">
        <f t="shared" si="8"/>
        <v>0</v>
      </c>
      <c r="R47" s="70"/>
      <c r="S47">
        <f t="shared" si="9"/>
      </c>
    </row>
    <row r="48" spans="1:19" ht="12.75">
      <c r="A48" s="1">
        <f>IF($D48="","",VLOOKUP($D48,Accueil!$A$1:$Y$125,5,FALSE))</f>
      </c>
      <c r="B48" s="15">
        <f>IF($D48="","",VLOOKUP($D48,Régional!$A$1:$Y$96,7,FALSE))</f>
      </c>
      <c r="C48" s="15">
        <f t="shared" si="5"/>
      </c>
      <c r="D48" s="91">
        <f>IF(Accueil!J67="X",Accueil!A67,"")</f>
      </c>
      <c r="E48" s="1">
        <f>IF($D48="","",VLOOKUP($D48,Régional!$A$1:$Y$96,16,FALSE))</f>
      </c>
      <c r="F48" s="1">
        <f>IF($D48="","",VLOOKUP($D48,Régional!$A$1:$Y$96,13,FALSE))</f>
      </c>
      <c r="G48" s="17"/>
      <c r="H48" s="17"/>
      <c r="I48" s="17"/>
      <c r="J48" s="17"/>
      <c r="K48" s="17"/>
      <c r="L48" s="17"/>
      <c r="M48" s="17"/>
      <c r="N48" s="17"/>
      <c r="O48" s="2">
        <f t="shared" si="6"/>
        <v>0</v>
      </c>
      <c r="P48" s="3">
        <f t="shared" si="7"/>
        <v>0</v>
      </c>
      <c r="Q48" s="6">
        <f t="shared" si="8"/>
        <v>0</v>
      </c>
      <c r="R48" s="70"/>
      <c r="S48">
        <f t="shared" si="9"/>
      </c>
    </row>
    <row r="49" spans="1:19" ht="12.75">
      <c r="A49" s="1">
        <f>IF($D49="","",VLOOKUP($D49,Accueil!$A$1:$Y$125,5,FALSE))</f>
      </c>
      <c r="B49" s="15">
        <f>IF($D49="","",VLOOKUP($D49,Régional!$A$1:$Y$96,7,FALSE))</f>
      </c>
      <c r="C49" s="15">
        <f t="shared" si="5"/>
      </c>
      <c r="D49" s="91">
        <f>IF(Accueil!J47="X",Accueil!A47,"")</f>
      </c>
      <c r="E49" s="1">
        <f>IF($D49="","",VLOOKUP($D49,Régional!$A$1:$Y$96,16,FALSE))</f>
      </c>
      <c r="F49" s="1">
        <f>IF($D49="","",VLOOKUP($D49,Régional!$A$1:$Y$96,13,FALSE))</f>
      </c>
      <c r="G49" s="17"/>
      <c r="H49" s="17"/>
      <c r="I49" s="17"/>
      <c r="J49" s="17"/>
      <c r="K49" s="17"/>
      <c r="L49" s="17"/>
      <c r="M49" s="17"/>
      <c r="N49" s="17"/>
      <c r="O49" s="2">
        <f t="shared" si="6"/>
        <v>0</v>
      </c>
      <c r="P49" s="3">
        <f t="shared" si="7"/>
        <v>0</v>
      </c>
      <c r="Q49" s="6">
        <f t="shared" si="8"/>
        <v>0</v>
      </c>
      <c r="R49" s="70"/>
      <c r="S49">
        <f t="shared" si="9"/>
      </c>
    </row>
    <row r="50" spans="1:19" ht="12.75">
      <c r="A50" s="1">
        <f>IF($D50="","",VLOOKUP($D50,Accueil!$A$1:$Y$125,5,FALSE))</f>
      </c>
      <c r="B50" s="15">
        <f>IF($D50="","",VLOOKUP($D50,Régional!$A$1:$Y$96,7,FALSE))</f>
      </c>
      <c r="C50" s="15">
        <f t="shared" si="5"/>
      </c>
      <c r="D50" s="91">
        <f>IF(Accueil!J51="X",Accueil!A51,"")</f>
      </c>
      <c r="E50" s="1">
        <f>IF($D50="","",VLOOKUP($D50,Régional!$A$1:$Y$96,16,FALSE))</f>
      </c>
      <c r="F50" s="1">
        <f>IF($D50="","",VLOOKUP($D50,Régional!$A$1:$Y$96,13,FALSE))</f>
      </c>
      <c r="G50" s="17"/>
      <c r="H50" s="17"/>
      <c r="I50" s="17"/>
      <c r="J50" s="17"/>
      <c r="K50" s="17"/>
      <c r="L50" s="17"/>
      <c r="M50" s="17"/>
      <c r="N50" s="17"/>
      <c r="O50" s="2">
        <f t="shared" si="6"/>
        <v>0</v>
      </c>
      <c r="P50" s="3">
        <f t="shared" si="7"/>
        <v>0</v>
      </c>
      <c r="Q50" s="6">
        <f t="shared" si="8"/>
        <v>0</v>
      </c>
      <c r="R50" s="70"/>
      <c r="S50">
        <f t="shared" si="9"/>
      </c>
    </row>
    <row r="51" spans="1:19" ht="12.75">
      <c r="A51" s="1">
        <f>IF($D51="","",VLOOKUP($D51,Accueil!$A$1:$Y$125,5,FALSE))</f>
      </c>
      <c r="B51" s="15">
        <f>IF($D51="","",VLOOKUP($D51,Régional!$A$1:$Y$96,7,FALSE))</f>
      </c>
      <c r="C51" s="15">
        <f t="shared" si="5"/>
      </c>
      <c r="D51" s="91">
        <f>IF(Accueil!J69="X",Accueil!A69,"")</f>
      </c>
      <c r="E51" s="1">
        <f>IF($D51="","",VLOOKUP($D51,Régional!$A$1:$Y$96,16,FALSE))</f>
      </c>
      <c r="F51" s="1">
        <f>IF($D51="","",VLOOKUP($D51,Régional!$A$1:$Y$96,13,FALSE))</f>
      </c>
      <c r="G51" s="17"/>
      <c r="H51" s="17"/>
      <c r="I51" s="17"/>
      <c r="J51" s="17"/>
      <c r="K51" s="17"/>
      <c r="L51" s="17"/>
      <c r="M51" s="17"/>
      <c r="N51" s="17"/>
      <c r="O51" s="2">
        <f t="shared" si="6"/>
        <v>0</v>
      </c>
      <c r="P51" s="3">
        <f t="shared" si="7"/>
        <v>0</v>
      </c>
      <c r="Q51" s="6">
        <f t="shared" si="8"/>
        <v>0</v>
      </c>
      <c r="R51" s="70"/>
      <c r="S51">
        <f t="shared" si="9"/>
      </c>
    </row>
    <row r="52" spans="1:19" ht="12.75">
      <c r="A52" s="1">
        <f>IF($D52="","",VLOOKUP($D52,Accueil!$A$1:$Y$125,5,FALSE))</f>
      </c>
      <c r="B52" s="15">
        <f>IF($D52="","",VLOOKUP($D52,Régional!$A$1:$Y$96,7,FALSE))</f>
      </c>
      <c r="C52" s="15">
        <f t="shared" si="5"/>
      </c>
      <c r="D52" s="91">
        <f>IF(Accueil!J32="X",Accueil!A32,"")</f>
      </c>
      <c r="E52" s="1">
        <f>IF($D52="","",VLOOKUP($D52,Régional!$A$1:$Y$96,16,FALSE))</f>
      </c>
      <c r="F52" s="1">
        <f>IF($D52="","",VLOOKUP($D52,Régional!$A$1:$Y$96,13,FALSE))</f>
      </c>
      <c r="G52" s="17"/>
      <c r="H52" s="17"/>
      <c r="I52" s="17"/>
      <c r="J52" s="17"/>
      <c r="K52" s="17"/>
      <c r="L52" s="17"/>
      <c r="M52" s="17"/>
      <c r="N52" s="17"/>
      <c r="O52" s="2">
        <f t="shared" si="6"/>
        <v>0</v>
      </c>
      <c r="P52" s="3">
        <f t="shared" si="7"/>
        <v>0</v>
      </c>
      <c r="Q52" s="6">
        <f t="shared" si="8"/>
        <v>0</v>
      </c>
      <c r="R52" s="70"/>
      <c r="S52">
        <f t="shared" si="9"/>
      </c>
    </row>
    <row r="53" spans="1:19" ht="12.75">
      <c r="A53" s="1">
        <f>IF($D53="","",VLOOKUP($D53,Accueil!$A$1:$Y$125,5,FALSE))</f>
      </c>
      <c r="B53" s="15">
        <f>IF($D53="","",VLOOKUP($D53,Régional!$A$1:$Y$96,7,FALSE))</f>
      </c>
      <c r="C53" s="15">
        <f t="shared" si="5"/>
      </c>
      <c r="D53" s="91">
        <f>IF(Accueil!J60="X",Accueil!A60,"")</f>
      </c>
      <c r="E53" s="1">
        <f>IF($D53="","",VLOOKUP($D53,Régional!$A$1:$Y$96,16,FALSE))</f>
      </c>
      <c r="F53" s="1">
        <f>IF($D53="","",VLOOKUP($D53,Régional!$A$1:$Y$96,13,FALSE))</f>
      </c>
      <c r="G53" s="17"/>
      <c r="H53" s="17"/>
      <c r="I53" s="17"/>
      <c r="J53" s="17"/>
      <c r="K53" s="17"/>
      <c r="L53" s="17"/>
      <c r="M53" s="17"/>
      <c r="N53" s="17"/>
      <c r="O53" s="2">
        <f t="shared" si="6"/>
        <v>0</v>
      </c>
      <c r="P53" s="3">
        <f t="shared" si="7"/>
        <v>0</v>
      </c>
      <c r="Q53" s="6">
        <f t="shared" si="8"/>
        <v>0</v>
      </c>
      <c r="R53" s="70"/>
      <c r="S53">
        <f t="shared" si="9"/>
      </c>
    </row>
    <row r="54" spans="1:19" ht="12.75">
      <c r="A54" s="1">
        <f>IF($D54="","",VLOOKUP($D54,Accueil!$A$1:$Y$125,5,FALSE))</f>
      </c>
      <c r="B54" s="15">
        <f>IF($D54="","",VLOOKUP($D54,Régional!$A$1:$Y$96,7,FALSE))</f>
      </c>
      <c r="C54" s="15">
        <f t="shared" si="5"/>
      </c>
      <c r="D54" s="91">
        <f>IF(Accueil!J73="X",Accueil!A73,"")</f>
      </c>
      <c r="E54" s="1">
        <f>IF($D54="","",VLOOKUP($D54,Régional!$A$1:$Y$96,16,FALSE))</f>
      </c>
      <c r="F54" s="1">
        <f>IF($D54="","",VLOOKUP($D54,Régional!$A$1:$Y$96,13,FALSE))</f>
      </c>
      <c r="G54" s="17"/>
      <c r="H54" s="17"/>
      <c r="I54" s="17"/>
      <c r="J54" s="17"/>
      <c r="K54" s="17"/>
      <c r="L54" s="17"/>
      <c r="M54" s="17"/>
      <c r="N54" s="17"/>
      <c r="O54" s="2">
        <f t="shared" si="6"/>
        <v>0</v>
      </c>
      <c r="P54" s="3">
        <f t="shared" si="7"/>
        <v>0</v>
      </c>
      <c r="Q54" s="6">
        <f t="shared" si="8"/>
        <v>0</v>
      </c>
      <c r="R54" s="70"/>
      <c r="S54">
        <f t="shared" si="9"/>
      </c>
    </row>
    <row r="55" spans="1:19" ht="12.75">
      <c r="A55" s="1">
        <f>IF($D55="","",VLOOKUP($D55,Accueil!$A$1:$Y$125,5,FALSE))</f>
      </c>
      <c r="B55" s="15">
        <f>IF($D55="","",VLOOKUP($D55,Régional!$A$1:$Y$96,7,FALSE))</f>
      </c>
      <c r="C55" s="15">
        <f t="shared" si="5"/>
      </c>
      <c r="D55" s="91">
        <f>IF(Accueil!J70="X",Accueil!A70,"")</f>
      </c>
      <c r="E55" s="1">
        <f>IF($D55="","",VLOOKUP($D55,Régional!$A$1:$Y$96,16,FALSE))</f>
      </c>
      <c r="F55" s="1">
        <f>IF($D55="","",VLOOKUP($D55,Régional!$A$1:$Y$96,13,FALSE))</f>
      </c>
      <c r="G55" s="17"/>
      <c r="H55" s="17"/>
      <c r="I55" s="17"/>
      <c r="J55" s="17"/>
      <c r="K55" s="17"/>
      <c r="L55" s="17"/>
      <c r="M55" s="17"/>
      <c r="N55" s="17"/>
      <c r="O55" s="2">
        <f t="shared" si="6"/>
        <v>0</v>
      </c>
      <c r="P55" s="3">
        <f t="shared" si="7"/>
        <v>0</v>
      </c>
      <c r="Q55" s="6">
        <f t="shared" si="8"/>
        <v>0</v>
      </c>
      <c r="R55" s="70"/>
      <c r="S55">
        <f t="shared" si="9"/>
      </c>
    </row>
    <row r="56" spans="1:19" ht="12.75">
      <c r="A56" s="1">
        <f>IF($D56="","",VLOOKUP($D56,Accueil!$A$1:$Y$125,5,FALSE))</f>
      </c>
      <c r="B56" s="15">
        <f>IF($D56="","",VLOOKUP($D56,Régional!$A$1:$Y$96,7,FALSE))</f>
      </c>
      <c r="C56" s="15">
        <f t="shared" si="5"/>
      </c>
      <c r="D56" s="91">
        <f>IF(Accueil!J71="X",Accueil!A71,"")</f>
      </c>
      <c r="E56" s="1">
        <f>IF($D56="","",VLOOKUP($D56,Régional!$A$1:$Y$96,16,FALSE))</f>
      </c>
      <c r="F56" s="1">
        <f>IF($D56="","",VLOOKUP($D56,Régional!$A$1:$Y$96,13,FALSE))</f>
      </c>
      <c r="G56" s="17"/>
      <c r="H56" s="17"/>
      <c r="I56" s="17"/>
      <c r="J56" s="17"/>
      <c r="K56" s="17"/>
      <c r="L56" s="17"/>
      <c r="M56" s="17"/>
      <c r="N56" s="17"/>
      <c r="O56" s="2">
        <f t="shared" si="6"/>
        <v>0</v>
      </c>
      <c r="P56" s="3">
        <f t="shared" si="7"/>
        <v>0</v>
      </c>
      <c r="Q56" s="6">
        <f t="shared" si="8"/>
        <v>0</v>
      </c>
      <c r="R56" s="70"/>
      <c r="S56">
        <f t="shared" si="9"/>
      </c>
    </row>
    <row r="57" spans="1:19" ht="12.75">
      <c r="A57" s="1">
        <f>IF($D57="","",VLOOKUP($D57,Accueil!$A$1:$Y$125,5,FALSE))</f>
      </c>
      <c r="B57" s="15">
        <f>IF($D57="","",VLOOKUP($D57,Régional!$A$1:$Y$96,7,FALSE))</f>
      </c>
      <c r="C57" s="15">
        <f t="shared" si="5"/>
      </c>
      <c r="D57" s="91">
        <f>IF(Accueil!J44="X",Accueil!A44,"")</f>
      </c>
      <c r="E57" s="1">
        <f>IF($D57="","",VLOOKUP($D57,Régional!$A$1:$Y$96,16,FALSE))</f>
      </c>
      <c r="F57" s="1">
        <f>IF($D57="","",VLOOKUP($D57,Régional!$A$1:$Y$96,13,FALSE))</f>
      </c>
      <c r="G57" s="17"/>
      <c r="H57" s="17"/>
      <c r="I57" s="17"/>
      <c r="J57" s="17"/>
      <c r="K57" s="17"/>
      <c r="L57" s="17"/>
      <c r="M57" s="17"/>
      <c r="N57" s="17"/>
      <c r="O57" s="2">
        <f t="shared" si="6"/>
        <v>0</v>
      </c>
      <c r="P57" s="3">
        <f t="shared" si="7"/>
        <v>0</v>
      </c>
      <c r="Q57" s="6">
        <f t="shared" si="8"/>
        <v>0</v>
      </c>
      <c r="R57" s="70"/>
      <c r="S57">
        <f t="shared" si="9"/>
      </c>
    </row>
    <row r="58" spans="1:19" ht="12.75">
      <c r="A58" s="1">
        <f>IF($D58="","",VLOOKUP($D58,Accueil!$A$1:$Y$125,5,FALSE))</f>
      </c>
      <c r="B58" s="15">
        <f>IF($D58="","",VLOOKUP($D58,Régional!$A$1:$Y$96,7,FALSE))</f>
      </c>
      <c r="C58" s="15">
        <f t="shared" si="5"/>
      </c>
      <c r="D58" s="91">
        <f>IF(Accueil!J79="X",Accueil!A79,"")</f>
      </c>
      <c r="E58" s="1">
        <f>IF($D58="","",VLOOKUP($D58,Régional!$A$1:$Y$96,16,FALSE))</f>
      </c>
      <c r="F58" s="1">
        <f>IF($D58="","",VLOOKUP($D58,Régional!$A$1:$Y$96,13,FALSE))</f>
      </c>
      <c r="G58" s="17"/>
      <c r="H58" s="17"/>
      <c r="I58" s="17"/>
      <c r="J58" s="17"/>
      <c r="K58" s="17"/>
      <c r="L58" s="17"/>
      <c r="M58" s="17"/>
      <c r="N58" s="17"/>
      <c r="O58" s="2">
        <f t="shared" si="6"/>
        <v>0</v>
      </c>
      <c r="P58" s="3">
        <f t="shared" si="7"/>
        <v>0</v>
      </c>
      <c r="Q58" s="6">
        <f t="shared" si="8"/>
        <v>0</v>
      </c>
      <c r="R58" s="70"/>
      <c r="S58">
        <f t="shared" si="9"/>
      </c>
    </row>
    <row r="59" spans="1:19" ht="12.75">
      <c r="A59" s="1">
        <f>IF($D59="","",VLOOKUP($D59,Accueil!$A$1:$Y$125,5,FALSE))</f>
      </c>
      <c r="B59" s="15">
        <f>IF($D59="","",VLOOKUP($D59,Régional!$A$1:$Y$96,7,FALSE))</f>
      </c>
      <c r="C59" s="15">
        <f t="shared" si="5"/>
      </c>
      <c r="D59" s="91">
        <f>IF(Accueil!J80="X",Accueil!A80,"")</f>
      </c>
      <c r="E59" s="1">
        <f>IF($D59="","",VLOOKUP($D59,Régional!$A$1:$Y$96,16,FALSE))</f>
      </c>
      <c r="F59" s="1">
        <f>IF($D59="","",VLOOKUP($D59,Régional!$A$1:$Y$96,13,FALSE))</f>
      </c>
      <c r="G59" s="17"/>
      <c r="H59" s="17"/>
      <c r="I59" s="17"/>
      <c r="J59" s="17"/>
      <c r="K59" s="17"/>
      <c r="L59" s="17"/>
      <c r="M59" s="17"/>
      <c r="N59" s="17"/>
      <c r="O59" s="2">
        <f t="shared" si="6"/>
        <v>0</v>
      </c>
      <c r="P59" s="3">
        <f t="shared" si="7"/>
        <v>0</v>
      </c>
      <c r="Q59" s="6">
        <f t="shared" si="8"/>
        <v>0</v>
      </c>
      <c r="R59" s="70"/>
      <c r="S59">
        <f t="shared" si="9"/>
      </c>
    </row>
    <row r="60" spans="1:19" ht="12.75">
      <c r="A60" s="1">
        <f>IF($D60="","",VLOOKUP($D60,Accueil!$A$1:$Y$125,5,FALSE))</f>
      </c>
      <c r="B60" s="15">
        <f>IF($D60="","",VLOOKUP($D60,Régional!$A$1:$Y$96,7,FALSE))</f>
      </c>
      <c r="C60" s="15">
        <f t="shared" si="5"/>
      </c>
      <c r="D60" s="91">
        <f>IF(Accueil!J81="X",Accueil!A81,"")</f>
      </c>
      <c r="E60" s="1">
        <f>IF($D60="","",VLOOKUP($D60,Régional!$A$1:$Y$96,16,FALSE))</f>
      </c>
      <c r="F60" s="1">
        <f>IF($D60="","",VLOOKUP($D60,Régional!$A$1:$Y$96,13,FALSE))</f>
      </c>
      <c r="G60" s="17"/>
      <c r="H60" s="17"/>
      <c r="I60" s="17"/>
      <c r="J60" s="17"/>
      <c r="K60" s="17"/>
      <c r="L60" s="17"/>
      <c r="M60" s="17"/>
      <c r="N60" s="17"/>
      <c r="O60" s="2">
        <f t="shared" si="6"/>
        <v>0</v>
      </c>
      <c r="P60" s="3">
        <f t="shared" si="7"/>
        <v>0</v>
      </c>
      <c r="Q60" s="6">
        <f t="shared" si="8"/>
        <v>0</v>
      </c>
      <c r="R60" s="70"/>
      <c r="S60">
        <f t="shared" si="9"/>
      </c>
    </row>
    <row r="61" spans="1:19" ht="12.75">
      <c r="A61" s="1">
        <f>IF($D61="","",VLOOKUP($D61,Accueil!$A$1:$Y$125,5,FALSE))</f>
      </c>
      <c r="B61" s="15">
        <f>IF($D61="","",VLOOKUP($D61,Régional!$A$1:$Y$96,7,FALSE))</f>
      </c>
      <c r="C61" s="15">
        <f t="shared" si="5"/>
      </c>
      <c r="D61" s="91">
        <f>IF(Accueil!J84="X",Accueil!A84,"")</f>
      </c>
      <c r="E61" s="1">
        <f>IF($D61="","",VLOOKUP($D61,Régional!$A$1:$Y$96,16,FALSE))</f>
      </c>
      <c r="F61" s="1">
        <f>IF($D61="","",VLOOKUP($D61,Régional!$A$1:$Y$96,13,FALSE))</f>
      </c>
      <c r="G61" s="17"/>
      <c r="H61" s="17"/>
      <c r="I61" s="17"/>
      <c r="J61" s="17"/>
      <c r="K61" s="17"/>
      <c r="L61" s="17"/>
      <c r="M61" s="17"/>
      <c r="N61" s="17"/>
      <c r="O61" s="2">
        <f t="shared" si="6"/>
        <v>0</v>
      </c>
      <c r="P61" s="3">
        <f t="shared" si="7"/>
        <v>0</v>
      </c>
      <c r="Q61" s="6">
        <f t="shared" si="8"/>
        <v>0</v>
      </c>
      <c r="R61" s="70"/>
      <c r="S61">
        <f t="shared" si="9"/>
      </c>
    </row>
    <row r="62" spans="1:19" ht="12.75">
      <c r="A62" s="1">
        <f>IF($D62="","",VLOOKUP($D62,Accueil!$A$1:$Y$125,5,FALSE))</f>
      </c>
      <c r="B62" s="15">
        <f>IF($D62="","",VLOOKUP($D62,Régional!$A$1:$Y$96,7,FALSE))</f>
      </c>
      <c r="C62" s="15">
        <f t="shared" si="5"/>
      </c>
      <c r="D62" s="91">
        <f>IF(Accueil!J78="X",Accueil!A78,"")</f>
      </c>
      <c r="E62" s="1">
        <f>IF($D62="","",VLOOKUP($D62,Régional!$A$1:$Y$96,16,FALSE))</f>
      </c>
      <c r="F62" s="1">
        <f>IF($D62="","",VLOOKUP($D62,Régional!$A$1:$Y$96,13,FALSE))</f>
      </c>
      <c r="G62" s="17"/>
      <c r="H62" s="17"/>
      <c r="I62" s="17"/>
      <c r="J62" s="17"/>
      <c r="K62" s="17"/>
      <c r="L62" s="17"/>
      <c r="M62" s="17"/>
      <c r="N62" s="17"/>
      <c r="O62" s="2">
        <f t="shared" si="6"/>
        <v>0</v>
      </c>
      <c r="P62" s="3">
        <f t="shared" si="7"/>
        <v>0</v>
      </c>
      <c r="Q62" s="6">
        <f t="shared" si="8"/>
        <v>0</v>
      </c>
      <c r="R62" s="70"/>
      <c r="S62">
        <f t="shared" si="9"/>
      </c>
    </row>
    <row r="63" spans="1:19" ht="12.75">
      <c r="A63" s="1">
        <f>IF($D63="","",VLOOKUP($D63,Accueil!$A$1:$Y$125,5,FALSE))</f>
      </c>
      <c r="B63" s="15">
        <f>IF($D63="","",VLOOKUP($D63,Régional!$A$1:$Y$96,7,FALSE))</f>
      </c>
      <c r="C63" s="15">
        <f t="shared" si="5"/>
      </c>
      <c r="D63" s="91">
        <f>IF(Accueil!J82="X",Accueil!A82,"")</f>
      </c>
      <c r="E63" s="1">
        <f>IF($D63="","",VLOOKUP($D63,Régional!$A$1:$Y$96,16,FALSE))</f>
      </c>
      <c r="F63" s="1">
        <f>IF($D63="","",VLOOKUP($D63,Régional!$A$1:$Y$96,13,FALSE))</f>
      </c>
      <c r="G63" s="17"/>
      <c r="H63" s="17"/>
      <c r="I63" s="17"/>
      <c r="J63" s="17"/>
      <c r="K63" s="17"/>
      <c r="L63" s="17"/>
      <c r="M63" s="17"/>
      <c r="N63" s="17"/>
      <c r="O63" s="2">
        <f t="shared" si="6"/>
        <v>0</v>
      </c>
      <c r="P63" s="3">
        <f t="shared" si="7"/>
        <v>0</v>
      </c>
      <c r="Q63" s="6">
        <f t="shared" si="8"/>
        <v>0</v>
      </c>
      <c r="R63" s="70"/>
      <c r="S63">
        <f t="shared" si="9"/>
      </c>
    </row>
    <row r="64" spans="1:19" ht="12.75">
      <c r="A64" s="1">
        <f>IF($D64="","",VLOOKUP($D64,Accueil!$A$1:$Y$125,5,FALSE))</f>
      </c>
      <c r="B64" s="15">
        <f>IF($D64="","",VLOOKUP($D64,Régional!$A$1:$Y$96,7,FALSE))</f>
      </c>
      <c r="C64" s="15">
        <f t="shared" si="5"/>
      </c>
      <c r="D64" s="91">
        <f>IF(Accueil!J83="X",Accueil!A83,"")</f>
      </c>
      <c r="E64" s="1">
        <f>IF($D64="","",VLOOKUP($D64,Régional!$A$1:$Y$96,16,FALSE))</f>
      </c>
      <c r="F64" s="1">
        <f>IF($D64="","",VLOOKUP($D64,Régional!$A$1:$Y$96,13,FALSE))</f>
      </c>
      <c r="G64" s="17"/>
      <c r="H64" s="17"/>
      <c r="I64" s="17"/>
      <c r="J64" s="17"/>
      <c r="K64" s="17"/>
      <c r="L64" s="17"/>
      <c r="M64" s="17"/>
      <c r="N64" s="17"/>
      <c r="O64" s="2">
        <f t="shared" si="6"/>
        <v>0</v>
      </c>
      <c r="P64" s="3">
        <f t="shared" si="7"/>
        <v>0</v>
      </c>
      <c r="Q64" s="6">
        <f t="shared" si="8"/>
        <v>0</v>
      </c>
      <c r="R64" s="70"/>
      <c r="S64">
        <f t="shared" si="9"/>
      </c>
    </row>
    <row r="65" spans="1:19" ht="12.75">
      <c r="A65" s="1">
        <f>IF($D65="","",VLOOKUP($D65,Accueil!$A$1:$Y$125,5,FALSE))</f>
      </c>
      <c r="B65" s="15">
        <f>IF($D65="","",VLOOKUP($D65,Régional!$A$1:$Y$96,7,FALSE))</f>
      </c>
      <c r="C65" s="15">
        <f t="shared" si="5"/>
      </c>
      <c r="D65" s="91">
        <f>IF(Accueil!J85="X",Accueil!A85,"")</f>
      </c>
      <c r="E65" s="1">
        <f>IF($D65="","",VLOOKUP($D65,Régional!$A$1:$Y$96,16,FALSE))</f>
      </c>
      <c r="F65" s="1">
        <f>IF($D65="","",VLOOKUP($D65,Régional!$A$1:$Y$96,13,FALSE))</f>
      </c>
      <c r="G65" s="17"/>
      <c r="H65" s="17"/>
      <c r="I65" s="17"/>
      <c r="J65" s="17"/>
      <c r="K65" s="17"/>
      <c r="L65" s="17"/>
      <c r="M65" s="17"/>
      <c r="N65" s="17"/>
      <c r="O65" s="2">
        <f t="shared" si="6"/>
        <v>0</v>
      </c>
      <c r="P65" s="3">
        <f t="shared" si="7"/>
        <v>0</v>
      </c>
      <c r="Q65" s="6">
        <f t="shared" si="8"/>
        <v>0</v>
      </c>
      <c r="R65" s="70"/>
      <c r="S65">
        <f t="shared" si="9"/>
      </c>
    </row>
    <row r="66" spans="1:19" ht="12.75">
      <c r="A66" s="1">
        <f>IF($D66="","",VLOOKUP($D66,Accueil!$A$1:$Y$125,5,FALSE))</f>
      </c>
      <c r="B66" s="15">
        <f>IF($D66="","",VLOOKUP($D66,Régional!$A$1:$Y$96,7,FALSE))</f>
      </c>
      <c r="C66" s="15">
        <f t="shared" si="5"/>
      </c>
      <c r="D66" s="91">
        <f>IF(Accueil!J86="X",Accueil!A86,"")</f>
      </c>
      <c r="E66" s="1">
        <f>IF($D66="","",VLOOKUP($D66,Régional!$A$1:$Y$96,16,FALSE))</f>
      </c>
      <c r="F66" s="1">
        <f>IF($D66="","",VLOOKUP($D66,Régional!$A$1:$Y$96,13,FALSE))</f>
      </c>
      <c r="G66" s="17"/>
      <c r="H66" s="17"/>
      <c r="I66" s="17"/>
      <c r="J66" s="17"/>
      <c r="K66" s="17"/>
      <c r="L66" s="17"/>
      <c r="M66" s="17"/>
      <c r="N66" s="17"/>
      <c r="O66" s="2">
        <f t="shared" si="6"/>
        <v>0</v>
      </c>
      <c r="P66" s="3">
        <f t="shared" si="7"/>
        <v>0</v>
      </c>
      <c r="Q66" s="6">
        <f t="shared" si="8"/>
        <v>0</v>
      </c>
      <c r="R66" s="70"/>
      <c r="S66">
        <f t="shared" si="9"/>
      </c>
    </row>
    <row r="67" spans="1:19" ht="12.75">
      <c r="A67" s="1">
        <f>IF($D67="","",VLOOKUP($D67,Accueil!$A$1:$Y$125,5,FALSE))</f>
      </c>
      <c r="B67" s="15">
        <f>IF($D67="","",VLOOKUP($D67,Régional!$A$1:$Y$96,7,FALSE))</f>
      </c>
      <c r="C67" s="15">
        <f t="shared" si="5"/>
      </c>
      <c r="D67" s="91">
        <f>IF(Accueil!J87="X",Accueil!A87,"")</f>
      </c>
      <c r="E67" s="1">
        <f>IF($D67="","",VLOOKUP($D67,Régional!$A$1:$Y$96,16,FALSE))</f>
      </c>
      <c r="F67" s="1">
        <f>IF($D67="","",VLOOKUP($D67,Régional!$A$1:$Y$96,13,FALSE))</f>
      </c>
      <c r="G67" s="17"/>
      <c r="H67" s="17"/>
      <c r="I67" s="17"/>
      <c r="J67" s="17"/>
      <c r="K67" s="17"/>
      <c r="L67" s="17"/>
      <c r="M67" s="17"/>
      <c r="N67" s="17"/>
      <c r="O67" s="2">
        <f t="shared" si="6"/>
        <v>0</v>
      </c>
      <c r="P67" s="3">
        <f t="shared" si="7"/>
        <v>0</v>
      </c>
      <c r="Q67" s="6">
        <f t="shared" si="8"/>
        <v>0</v>
      </c>
      <c r="R67" s="70"/>
      <c r="S67">
        <f t="shared" si="9"/>
      </c>
    </row>
    <row r="68" spans="1:19" ht="12.75">
      <c r="A68" s="1">
        <f>IF($D68="","",VLOOKUP($D68,Accueil!$A$1:$Y$125,5,FALSE))</f>
      </c>
      <c r="B68" s="15">
        <f>IF($D68="","",VLOOKUP($D68,Régional!$A$1:$Y$96,7,FALSE))</f>
      </c>
      <c r="C68" s="15">
        <f t="shared" si="5"/>
      </c>
      <c r="D68" s="91">
        <f>IF(Accueil!J88="X",Accueil!A88,"")</f>
      </c>
      <c r="E68" s="1">
        <f>IF($D68="","",VLOOKUP($D68,Régional!$A$1:$Y$96,16,FALSE))</f>
      </c>
      <c r="F68" s="1">
        <f>IF($D68="","",VLOOKUP($D68,Régional!$A$1:$Y$96,13,FALSE))</f>
      </c>
      <c r="G68" s="17"/>
      <c r="H68" s="17"/>
      <c r="I68" s="17"/>
      <c r="J68" s="17"/>
      <c r="K68" s="17"/>
      <c r="L68" s="17"/>
      <c r="M68" s="17"/>
      <c r="N68" s="17"/>
      <c r="O68" s="2">
        <f t="shared" si="6"/>
        <v>0</v>
      </c>
      <c r="P68" s="3">
        <f t="shared" si="7"/>
        <v>0</v>
      </c>
      <c r="Q68" s="6">
        <f t="shared" si="8"/>
        <v>0</v>
      </c>
      <c r="R68" s="70"/>
      <c r="S68">
        <f t="shared" si="9"/>
      </c>
    </row>
    <row r="69" spans="1:19" ht="12.75">
      <c r="A69" s="1">
        <f>IF($D69="","",VLOOKUP($D69,Accueil!$A$1:$Y$125,5,FALSE))</f>
      </c>
      <c r="B69" s="15">
        <f>IF($D69="","",VLOOKUP($D69,Régional!$A$1:$Y$96,7,FALSE))</f>
      </c>
      <c r="C69" s="15">
        <f aca="true" t="shared" si="10" ref="C69:C100">CONCATENATE(A69,B69)</f>
      </c>
      <c r="D69" s="91">
        <f>IF(Accueil!J89="X",Accueil!A89,"")</f>
      </c>
      <c r="E69" s="1">
        <f>IF($D69="","",VLOOKUP($D69,Régional!$A$1:$Y$96,16,FALSE))</f>
      </c>
      <c r="F69" s="1">
        <f>IF($D69="","",VLOOKUP($D69,Régional!$A$1:$Y$96,13,FALSE))</f>
      </c>
      <c r="G69" s="17"/>
      <c r="H69" s="17"/>
      <c r="I69" s="17"/>
      <c r="J69" s="17"/>
      <c r="K69" s="17"/>
      <c r="L69" s="17"/>
      <c r="M69" s="17"/>
      <c r="N69" s="17"/>
      <c r="O69" s="2">
        <f aca="true" t="shared" si="11" ref="O69:O100">COUNTA(G69:N69)</f>
        <v>0</v>
      </c>
      <c r="P69" s="3">
        <f aca="true" t="shared" si="12" ref="P69:P104">SUM(G69:N69)</f>
        <v>0</v>
      </c>
      <c r="Q69" s="6">
        <f aca="true" t="shared" si="13" ref="Q69:Q100">IF(O69=0,0,P69/O69)</f>
        <v>0</v>
      </c>
      <c r="R69" s="70"/>
      <c r="S69">
        <f aca="true" t="shared" si="14" ref="S69:S104">IF(D69="","","X")</f>
      </c>
    </row>
    <row r="70" spans="1:19" ht="12.75">
      <c r="A70" s="1">
        <f>IF($D70="","",VLOOKUP($D70,Accueil!$A$1:$Y$125,5,FALSE))</f>
      </c>
      <c r="B70" s="15">
        <f>IF($D70="","",VLOOKUP($D70,Régional!$A$1:$Y$96,7,FALSE))</f>
      </c>
      <c r="C70" s="15">
        <f t="shared" si="10"/>
      </c>
      <c r="D70" s="91">
        <f>IF(Accueil!J90="X",Accueil!A90,"")</f>
      </c>
      <c r="E70" s="1">
        <f>IF($D70="","",VLOOKUP($D70,Régional!$A$1:$Y$96,16,FALSE))</f>
      </c>
      <c r="F70" s="1">
        <f>IF($D70="","",VLOOKUP($D70,Régional!$A$1:$Y$96,13,FALSE))</f>
      </c>
      <c r="G70" s="17"/>
      <c r="H70" s="17"/>
      <c r="I70" s="17"/>
      <c r="J70" s="17"/>
      <c r="K70" s="17"/>
      <c r="L70" s="17"/>
      <c r="M70" s="17"/>
      <c r="N70" s="17"/>
      <c r="O70" s="2">
        <f t="shared" si="11"/>
        <v>0</v>
      </c>
      <c r="P70" s="3">
        <f t="shared" si="12"/>
        <v>0</v>
      </c>
      <c r="Q70" s="6">
        <f t="shared" si="13"/>
        <v>0</v>
      </c>
      <c r="R70" s="70"/>
      <c r="S70">
        <f t="shared" si="14"/>
      </c>
    </row>
    <row r="71" spans="1:19" ht="12.75">
      <c r="A71" s="1">
        <f>IF($D71="","",VLOOKUP($D71,Accueil!$A$1:$Y$125,5,FALSE))</f>
      </c>
      <c r="B71" s="15">
        <f>IF($D71="","",VLOOKUP($D71,Régional!$A$1:$Y$96,7,FALSE))</f>
      </c>
      <c r="C71" s="15">
        <f t="shared" si="10"/>
      </c>
      <c r="D71" s="91">
        <f>IF(Accueil!J91="X",Accueil!A91,"")</f>
      </c>
      <c r="E71" s="1">
        <f>IF($D71="","",VLOOKUP($D71,Régional!$A$1:$Y$96,16,FALSE))</f>
      </c>
      <c r="F71" s="1">
        <f>IF($D71="","",VLOOKUP($D71,Régional!$A$1:$Y$96,13,FALSE))</f>
      </c>
      <c r="G71" s="17"/>
      <c r="H71" s="17"/>
      <c r="I71" s="17"/>
      <c r="J71" s="17"/>
      <c r="K71" s="17"/>
      <c r="L71" s="17"/>
      <c r="M71" s="17"/>
      <c r="N71" s="17"/>
      <c r="O71" s="2">
        <f t="shared" si="11"/>
        <v>0</v>
      </c>
      <c r="P71" s="3">
        <f t="shared" si="12"/>
        <v>0</v>
      </c>
      <c r="Q71" s="6">
        <f t="shared" si="13"/>
        <v>0</v>
      </c>
      <c r="R71" s="70"/>
      <c r="S71">
        <f t="shared" si="14"/>
      </c>
    </row>
    <row r="72" spans="1:19" ht="12.75">
      <c r="A72" s="1">
        <f>IF($D72="","",VLOOKUP($D72,Accueil!$A$1:$Y$125,5,FALSE))</f>
      </c>
      <c r="B72" s="15">
        <f>IF($D72="","",VLOOKUP($D72,Régional!$A$1:$Y$96,7,FALSE))</f>
      </c>
      <c r="C72" s="15">
        <f t="shared" si="10"/>
      </c>
      <c r="D72" s="91">
        <f>IF(Accueil!J92="X",Accueil!A92,"")</f>
      </c>
      <c r="E72" s="1">
        <f>IF($D72="","",VLOOKUP($D72,Régional!$A$1:$Y$96,16,FALSE))</f>
      </c>
      <c r="F72" s="1">
        <f>IF($D72="","",VLOOKUP($D72,Régional!$A$1:$Y$96,13,FALSE))</f>
      </c>
      <c r="G72" s="17"/>
      <c r="H72" s="17"/>
      <c r="I72" s="17"/>
      <c r="J72" s="17"/>
      <c r="K72" s="17"/>
      <c r="L72" s="17"/>
      <c r="M72" s="17"/>
      <c r="N72" s="17"/>
      <c r="O72" s="2">
        <f t="shared" si="11"/>
        <v>0</v>
      </c>
      <c r="P72" s="3">
        <f t="shared" si="12"/>
        <v>0</v>
      </c>
      <c r="Q72" s="6">
        <f t="shared" si="13"/>
        <v>0</v>
      </c>
      <c r="R72" s="70"/>
      <c r="S72">
        <f t="shared" si="14"/>
      </c>
    </row>
    <row r="73" spans="1:19" ht="12.75">
      <c r="A73" s="1">
        <f>IF($D73="","",VLOOKUP($D73,Accueil!$A$1:$Y$125,5,FALSE))</f>
      </c>
      <c r="B73" s="15">
        <f>IF($D73="","",VLOOKUP($D73,Régional!$A$1:$Y$96,7,FALSE))</f>
      </c>
      <c r="C73" s="15">
        <f t="shared" si="10"/>
      </c>
      <c r="D73" s="91">
        <f>IF(Accueil!J93="X",Accueil!A93,"")</f>
      </c>
      <c r="E73" s="1">
        <f>IF($D73="","",VLOOKUP($D73,Régional!$A$1:$Y$96,16,FALSE))</f>
      </c>
      <c r="F73" s="1">
        <f>IF($D73="","",VLOOKUP($D73,Régional!$A$1:$Y$96,13,FALSE))</f>
      </c>
      <c r="G73" s="17"/>
      <c r="H73" s="17"/>
      <c r="I73" s="17"/>
      <c r="J73" s="17"/>
      <c r="K73" s="17"/>
      <c r="L73" s="17"/>
      <c r="M73" s="17"/>
      <c r="N73" s="17"/>
      <c r="O73" s="2">
        <f t="shared" si="11"/>
        <v>0</v>
      </c>
      <c r="P73" s="3">
        <f t="shared" si="12"/>
        <v>0</v>
      </c>
      <c r="Q73" s="6">
        <f t="shared" si="13"/>
        <v>0</v>
      </c>
      <c r="R73" s="70"/>
      <c r="S73">
        <f t="shared" si="14"/>
      </c>
    </row>
    <row r="74" spans="1:19" ht="12.75">
      <c r="A74" s="1">
        <f>IF($D74="","",VLOOKUP($D74,Accueil!$A$1:$Y$125,5,FALSE))</f>
      </c>
      <c r="B74" s="15">
        <f>IF($D74="","",VLOOKUP($D74,Régional!$A$1:$Y$96,7,FALSE))</f>
      </c>
      <c r="C74" s="15">
        <f t="shared" si="10"/>
      </c>
      <c r="D74" s="91">
        <f>IF(Accueil!J94="X",Accueil!A94,"")</f>
      </c>
      <c r="E74" s="1">
        <f>IF($D74="","",VLOOKUP($D74,Régional!$A$1:$Y$96,16,FALSE))</f>
      </c>
      <c r="F74" s="1">
        <f>IF($D74="","",VLOOKUP($D74,Régional!$A$1:$Y$96,13,FALSE))</f>
      </c>
      <c r="G74" s="17"/>
      <c r="H74" s="17"/>
      <c r="I74" s="17"/>
      <c r="J74" s="17"/>
      <c r="K74" s="17"/>
      <c r="L74" s="17"/>
      <c r="M74" s="17"/>
      <c r="N74" s="17"/>
      <c r="O74" s="2">
        <f t="shared" si="11"/>
        <v>0</v>
      </c>
      <c r="P74" s="3">
        <f t="shared" si="12"/>
        <v>0</v>
      </c>
      <c r="Q74" s="6">
        <f t="shared" si="13"/>
        <v>0</v>
      </c>
      <c r="R74" s="70"/>
      <c r="S74">
        <f t="shared" si="14"/>
      </c>
    </row>
    <row r="75" spans="1:19" ht="12.75">
      <c r="A75" s="1">
        <f>IF($D75="","",VLOOKUP($D75,Accueil!$A$1:$Y$125,5,FALSE))</f>
      </c>
      <c r="B75" s="15">
        <f>IF($D75="","",VLOOKUP($D75,Régional!$A$1:$Y$96,7,FALSE))</f>
      </c>
      <c r="C75" s="15">
        <f t="shared" si="10"/>
      </c>
      <c r="D75" s="91">
        <f>IF(Accueil!J95="X",Accueil!A95,"")</f>
      </c>
      <c r="E75" s="1">
        <f>IF($D75="","",VLOOKUP($D75,Régional!$A$1:$Y$96,16,FALSE))</f>
      </c>
      <c r="F75" s="1">
        <f>IF($D75="","",VLOOKUP($D75,Régional!$A$1:$Y$96,13,FALSE))</f>
      </c>
      <c r="G75" s="17"/>
      <c r="H75" s="17"/>
      <c r="I75" s="17"/>
      <c r="J75" s="17"/>
      <c r="K75" s="17"/>
      <c r="L75" s="17"/>
      <c r="M75" s="17"/>
      <c r="N75" s="17"/>
      <c r="O75" s="2">
        <f t="shared" si="11"/>
        <v>0</v>
      </c>
      <c r="P75" s="3">
        <f t="shared" si="12"/>
        <v>0</v>
      </c>
      <c r="Q75" s="6">
        <f t="shared" si="13"/>
        <v>0</v>
      </c>
      <c r="R75" s="70"/>
      <c r="S75">
        <f t="shared" si="14"/>
      </c>
    </row>
    <row r="76" spans="1:19" ht="12.75">
      <c r="A76" s="1">
        <f>IF($D76="","",VLOOKUP($D76,Accueil!$A$1:$Y$125,5,FALSE))</f>
      </c>
      <c r="B76" s="15">
        <f>IF($D76="","",VLOOKUP($D76,Régional!$A$1:$Y$96,7,FALSE))</f>
      </c>
      <c r="C76" s="15">
        <f t="shared" si="10"/>
      </c>
      <c r="D76" s="91">
        <f>IF(Accueil!J96="X",Accueil!A96,"")</f>
      </c>
      <c r="E76" s="1">
        <f>IF($D76="","",VLOOKUP($D76,Régional!$A$1:$Y$96,16,FALSE))</f>
      </c>
      <c r="F76" s="1">
        <f>IF($D76="","",VLOOKUP($D76,Régional!$A$1:$Y$96,13,FALSE))</f>
      </c>
      <c r="G76" s="17"/>
      <c r="H76" s="17"/>
      <c r="I76" s="17"/>
      <c r="J76" s="17"/>
      <c r="K76" s="17"/>
      <c r="L76" s="17"/>
      <c r="M76" s="17"/>
      <c r="N76" s="17"/>
      <c r="O76" s="2">
        <f t="shared" si="11"/>
        <v>0</v>
      </c>
      <c r="P76" s="3">
        <f t="shared" si="12"/>
        <v>0</v>
      </c>
      <c r="Q76" s="6">
        <f t="shared" si="13"/>
        <v>0</v>
      </c>
      <c r="R76" s="70"/>
      <c r="S76">
        <f t="shared" si="14"/>
      </c>
    </row>
    <row r="77" spans="1:19" ht="12.75">
      <c r="A77" s="1">
        <f>IF($D77="","",VLOOKUP($D77,Accueil!$A$1:$Y$125,5,FALSE))</f>
      </c>
      <c r="B77" s="15">
        <f>IF($D77="","",VLOOKUP($D77,Régional!$A$1:$Y$96,7,FALSE))</f>
      </c>
      <c r="C77" s="15">
        <f t="shared" si="10"/>
      </c>
      <c r="D77" s="91">
        <f>IF(Accueil!J97="X",Accueil!A97,"")</f>
      </c>
      <c r="E77" s="1">
        <f>IF($D77="","",VLOOKUP($D77,Régional!$A$1:$Y$96,16,FALSE))</f>
      </c>
      <c r="F77" s="1">
        <f>IF($D77="","",VLOOKUP($D77,Régional!$A$1:$Y$96,13,FALSE))</f>
      </c>
      <c r="G77" s="17"/>
      <c r="H77" s="17"/>
      <c r="I77" s="17"/>
      <c r="J77" s="17"/>
      <c r="K77" s="17"/>
      <c r="L77" s="17"/>
      <c r="M77" s="17"/>
      <c r="N77" s="17"/>
      <c r="O77" s="2">
        <f t="shared" si="11"/>
        <v>0</v>
      </c>
      <c r="P77" s="3">
        <f t="shared" si="12"/>
        <v>0</v>
      </c>
      <c r="Q77" s="6">
        <f t="shared" si="13"/>
        <v>0</v>
      </c>
      <c r="R77" s="70"/>
      <c r="S77">
        <f t="shared" si="14"/>
      </c>
    </row>
    <row r="78" spans="1:19" ht="12.75">
      <c r="A78" s="1">
        <f>IF($D78="","",VLOOKUP($D78,Accueil!$A$1:$Y$125,5,FALSE))</f>
      </c>
      <c r="B78" s="15">
        <f>IF($D78="","",VLOOKUP($D78,Régional!$A$1:$Y$96,7,FALSE))</f>
      </c>
      <c r="C78" s="15">
        <f t="shared" si="10"/>
      </c>
      <c r="D78" s="91">
        <f>IF(Accueil!J98="X",Accueil!A98,"")</f>
      </c>
      <c r="E78" s="1">
        <f>IF($D78="","",VLOOKUP($D78,Régional!$A$1:$Y$96,16,FALSE))</f>
      </c>
      <c r="F78" s="1">
        <f>IF($D78="","",VLOOKUP($D78,Régional!$A$1:$Y$96,13,FALSE))</f>
      </c>
      <c r="G78" s="17"/>
      <c r="H78" s="17"/>
      <c r="I78" s="17"/>
      <c r="J78" s="17"/>
      <c r="K78" s="17"/>
      <c r="L78" s="17"/>
      <c r="M78" s="17"/>
      <c r="N78" s="17"/>
      <c r="O78" s="2">
        <f t="shared" si="11"/>
        <v>0</v>
      </c>
      <c r="P78" s="3">
        <f t="shared" si="12"/>
        <v>0</v>
      </c>
      <c r="Q78" s="6">
        <f t="shared" si="13"/>
        <v>0</v>
      </c>
      <c r="R78" s="70"/>
      <c r="S78">
        <f t="shared" si="14"/>
      </c>
    </row>
    <row r="79" spans="1:19" ht="12.75">
      <c r="A79" s="1">
        <f>IF($D79="","",VLOOKUP($D79,Accueil!$A$1:$Y$125,5,FALSE))</f>
      </c>
      <c r="B79" s="15">
        <f>IF($D79="","",VLOOKUP($D79,Régional!$A$1:$Y$96,7,FALSE))</f>
      </c>
      <c r="C79" s="15">
        <f t="shared" si="10"/>
      </c>
      <c r="D79" s="91">
        <f>IF(Accueil!J99="X",Accueil!A99,"")</f>
      </c>
      <c r="E79" s="1">
        <f>IF($D79="","",VLOOKUP($D79,Régional!$A$1:$Y$96,16,FALSE))</f>
      </c>
      <c r="F79" s="1">
        <f>IF($D79="","",VLOOKUP($D79,Régional!$A$1:$Y$96,13,FALSE))</f>
      </c>
      <c r="G79" s="17"/>
      <c r="H79" s="17"/>
      <c r="I79" s="17"/>
      <c r="J79" s="17"/>
      <c r="K79" s="17"/>
      <c r="L79" s="17"/>
      <c r="M79" s="17"/>
      <c r="N79" s="17"/>
      <c r="O79" s="2">
        <f t="shared" si="11"/>
        <v>0</v>
      </c>
      <c r="P79" s="3">
        <f t="shared" si="12"/>
        <v>0</v>
      </c>
      <c r="Q79" s="6">
        <f t="shared" si="13"/>
        <v>0</v>
      </c>
      <c r="R79" s="70"/>
      <c r="S79">
        <f t="shared" si="14"/>
      </c>
    </row>
    <row r="80" spans="1:19" ht="12.75">
      <c r="A80" s="1">
        <f>IF($D80="","",VLOOKUP($D80,Accueil!$A$1:$Y$125,5,FALSE))</f>
      </c>
      <c r="B80" s="15">
        <f>IF($D80="","",VLOOKUP($D80,Régional!$A$1:$Y$96,7,FALSE))</f>
      </c>
      <c r="C80" s="15">
        <f t="shared" si="10"/>
      </c>
      <c r="D80" s="91">
        <f>IF(Accueil!J100="X",Accueil!A100,"")</f>
      </c>
      <c r="E80" s="1">
        <f>IF($D80="","",VLOOKUP($D80,Régional!$A$1:$Y$96,16,FALSE))</f>
      </c>
      <c r="F80" s="1">
        <f>IF($D80="","",VLOOKUP($D80,Régional!$A$1:$Y$96,13,FALSE))</f>
      </c>
      <c r="G80" s="17"/>
      <c r="H80" s="17"/>
      <c r="I80" s="17"/>
      <c r="J80" s="17"/>
      <c r="K80" s="17"/>
      <c r="L80" s="17"/>
      <c r="M80" s="17"/>
      <c r="N80" s="17"/>
      <c r="O80" s="2">
        <f t="shared" si="11"/>
        <v>0</v>
      </c>
      <c r="P80" s="3">
        <f t="shared" si="12"/>
        <v>0</v>
      </c>
      <c r="Q80" s="6">
        <f t="shared" si="13"/>
        <v>0</v>
      </c>
      <c r="R80" s="70"/>
      <c r="S80">
        <f t="shared" si="14"/>
      </c>
    </row>
    <row r="81" spans="1:19" ht="12.75">
      <c r="A81" s="1">
        <f>IF($D81="","",VLOOKUP($D81,Accueil!$A$1:$Y$125,5,FALSE))</f>
      </c>
      <c r="B81" s="15">
        <f>IF($D81="","",VLOOKUP($D81,Régional!$A$1:$Y$96,7,FALSE))</f>
      </c>
      <c r="C81" s="15">
        <f t="shared" si="10"/>
      </c>
      <c r="D81" s="91">
        <f>IF(Accueil!J101="X",Accueil!A101,"")</f>
      </c>
      <c r="E81" s="1">
        <f>IF($D81="","",VLOOKUP($D81,Régional!$A$1:$Y$96,16,FALSE))</f>
      </c>
      <c r="F81" s="1">
        <f>IF($D81="","",VLOOKUP($D81,Régional!$A$1:$Y$96,13,FALSE))</f>
      </c>
      <c r="G81" s="17"/>
      <c r="H81" s="17"/>
      <c r="I81" s="17"/>
      <c r="J81" s="17"/>
      <c r="K81" s="17"/>
      <c r="L81" s="17"/>
      <c r="M81" s="17"/>
      <c r="N81" s="17"/>
      <c r="O81" s="2">
        <f t="shared" si="11"/>
        <v>0</v>
      </c>
      <c r="P81" s="3">
        <f t="shared" si="12"/>
        <v>0</v>
      </c>
      <c r="Q81" s="6">
        <f t="shared" si="13"/>
        <v>0</v>
      </c>
      <c r="R81" s="70"/>
      <c r="S81">
        <f t="shared" si="14"/>
      </c>
    </row>
    <row r="82" spans="1:19" ht="12.75">
      <c r="A82" s="1">
        <f>IF($D82="","",VLOOKUP($D82,Accueil!$A$1:$Y$125,5,FALSE))</f>
      </c>
      <c r="B82" s="15">
        <f>IF($D82="","",VLOOKUP($D82,Régional!$A$1:$Y$96,7,FALSE))</f>
      </c>
      <c r="C82" s="15">
        <f t="shared" si="10"/>
      </c>
      <c r="D82" s="91">
        <f>IF(Accueil!J102="X",Accueil!A102,"")</f>
      </c>
      <c r="E82" s="1">
        <f>IF($D82="","",VLOOKUP($D82,Régional!$A$1:$Y$96,16,FALSE))</f>
      </c>
      <c r="F82" s="1">
        <f>IF($D82="","",VLOOKUP($D82,Régional!$A$1:$Y$96,13,FALSE))</f>
      </c>
      <c r="G82" s="17"/>
      <c r="H82" s="17"/>
      <c r="I82" s="17"/>
      <c r="J82" s="17"/>
      <c r="K82" s="17"/>
      <c r="L82" s="17"/>
      <c r="M82" s="17"/>
      <c r="N82" s="17"/>
      <c r="O82" s="2">
        <f t="shared" si="11"/>
        <v>0</v>
      </c>
      <c r="P82" s="3">
        <f t="shared" si="12"/>
        <v>0</v>
      </c>
      <c r="Q82" s="6">
        <f t="shared" si="13"/>
        <v>0</v>
      </c>
      <c r="R82" s="70"/>
      <c r="S82">
        <f t="shared" si="14"/>
      </c>
    </row>
    <row r="83" spans="1:19" ht="12.75">
      <c r="A83" s="1">
        <f>IF($D83="","",VLOOKUP($D83,Accueil!$A$1:$Y$125,5,FALSE))</f>
      </c>
      <c r="B83" s="15">
        <f>IF($D83="","",VLOOKUP($D83,Régional!$A$1:$Y$96,7,FALSE))</f>
      </c>
      <c r="C83" s="15">
        <f t="shared" si="10"/>
      </c>
      <c r="D83" s="91">
        <f>IF(Accueil!J103="X",Accueil!A103,"")</f>
      </c>
      <c r="E83" s="1">
        <f>IF($D83="","",VLOOKUP($D83,Régional!$A$1:$Y$96,16,FALSE))</f>
      </c>
      <c r="F83" s="1">
        <f>IF($D83="","",VLOOKUP($D83,Régional!$A$1:$Y$96,13,FALSE))</f>
      </c>
      <c r="G83" s="17"/>
      <c r="H83" s="17"/>
      <c r="I83" s="17"/>
      <c r="J83" s="17"/>
      <c r="K83" s="17"/>
      <c r="L83" s="17"/>
      <c r="M83" s="17"/>
      <c r="N83" s="17"/>
      <c r="O83" s="2">
        <f t="shared" si="11"/>
        <v>0</v>
      </c>
      <c r="P83" s="3">
        <f t="shared" si="12"/>
        <v>0</v>
      </c>
      <c r="Q83" s="6">
        <f t="shared" si="13"/>
        <v>0</v>
      </c>
      <c r="R83" s="70"/>
      <c r="S83">
        <f t="shared" si="14"/>
      </c>
    </row>
    <row r="84" spans="1:19" ht="12.75">
      <c r="A84" s="1">
        <f>IF($D84="","",VLOOKUP($D84,Accueil!$A$1:$Y$125,5,FALSE))</f>
      </c>
      <c r="B84" s="15">
        <f>IF($D84="","",VLOOKUP($D84,Régional!$A$1:$Y$96,7,FALSE))</f>
      </c>
      <c r="C84" s="15">
        <f t="shared" si="10"/>
      </c>
      <c r="D84" s="91">
        <f>IF(Accueil!J104="X",Accueil!A104,"")</f>
      </c>
      <c r="E84" s="1">
        <f>IF($D84="","",VLOOKUP($D84,Régional!$A$1:$Y$96,16,FALSE))</f>
      </c>
      <c r="F84" s="1">
        <f>IF($D84="","",VLOOKUP($D84,Régional!$A$1:$Y$96,13,FALSE))</f>
      </c>
      <c r="G84" s="17"/>
      <c r="H84" s="17"/>
      <c r="I84" s="17"/>
      <c r="J84" s="17"/>
      <c r="K84" s="17"/>
      <c r="L84" s="17"/>
      <c r="M84" s="17"/>
      <c r="N84" s="17"/>
      <c r="O84" s="2">
        <f t="shared" si="11"/>
        <v>0</v>
      </c>
      <c r="P84" s="3">
        <f t="shared" si="12"/>
        <v>0</v>
      </c>
      <c r="Q84" s="6">
        <f t="shared" si="13"/>
        <v>0</v>
      </c>
      <c r="R84" s="70"/>
      <c r="S84">
        <f t="shared" si="14"/>
      </c>
    </row>
    <row r="85" spans="1:19" ht="12.75">
      <c r="A85" s="1">
        <f>IF($D85="","",VLOOKUP($D85,Accueil!$A$1:$Y$125,5,FALSE))</f>
      </c>
      <c r="B85" s="15">
        <f>IF($D85="","",VLOOKUP($D85,Régional!$A$1:$Y$96,7,FALSE))</f>
      </c>
      <c r="C85" s="15">
        <f t="shared" si="10"/>
      </c>
      <c r="D85" s="91">
        <f>IF(Accueil!J105="X",Accueil!A105,"")</f>
      </c>
      <c r="E85" s="1">
        <f>IF($D85="","",VLOOKUP($D85,Régional!$A$1:$Y$96,16,FALSE))</f>
      </c>
      <c r="F85" s="1">
        <f>IF($D85="","",VLOOKUP($D85,Régional!$A$1:$Y$96,13,FALSE))</f>
      </c>
      <c r="G85" s="17"/>
      <c r="H85" s="17"/>
      <c r="I85" s="17"/>
      <c r="J85" s="17"/>
      <c r="K85" s="17"/>
      <c r="L85" s="17"/>
      <c r="M85" s="17"/>
      <c r="N85" s="17"/>
      <c r="O85" s="2">
        <f t="shared" si="11"/>
        <v>0</v>
      </c>
      <c r="P85" s="3">
        <f t="shared" si="12"/>
        <v>0</v>
      </c>
      <c r="Q85" s="6">
        <f t="shared" si="13"/>
        <v>0</v>
      </c>
      <c r="R85" s="70"/>
      <c r="S85">
        <f t="shared" si="14"/>
      </c>
    </row>
    <row r="86" spans="1:19" ht="12.75">
      <c r="A86" s="1">
        <f>IF($D86="","",VLOOKUP($D86,Accueil!$A$1:$Y$125,5,FALSE))</f>
      </c>
      <c r="B86" s="15">
        <f>IF($D86="","",VLOOKUP($D86,Régional!$A$1:$Y$96,7,FALSE))</f>
      </c>
      <c r="C86" s="15">
        <f t="shared" si="10"/>
      </c>
      <c r="D86" s="91">
        <f>IF(Accueil!J106="X",Accueil!A106,"")</f>
      </c>
      <c r="E86" s="1">
        <f>IF($D86="","",VLOOKUP($D86,Régional!$A$1:$Y$96,16,FALSE))</f>
      </c>
      <c r="F86" s="1">
        <f>IF($D86="","",VLOOKUP($D86,Régional!$A$1:$Y$96,13,FALSE))</f>
      </c>
      <c r="G86" s="17"/>
      <c r="H86" s="17"/>
      <c r="I86" s="17"/>
      <c r="J86" s="17"/>
      <c r="K86" s="17"/>
      <c r="L86" s="17"/>
      <c r="M86" s="17"/>
      <c r="N86" s="17"/>
      <c r="O86" s="2">
        <f t="shared" si="11"/>
        <v>0</v>
      </c>
      <c r="P86" s="3">
        <f t="shared" si="12"/>
        <v>0</v>
      </c>
      <c r="Q86" s="6">
        <f t="shared" si="13"/>
        <v>0</v>
      </c>
      <c r="R86" s="70"/>
      <c r="S86">
        <f t="shared" si="14"/>
      </c>
    </row>
    <row r="87" spans="1:19" ht="12.75">
      <c r="A87" s="1">
        <f>IF($D87="","",VLOOKUP($D87,Accueil!$A$1:$Y$125,5,FALSE))</f>
      </c>
      <c r="B87" s="15">
        <f>IF($D87="","",VLOOKUP($D87,Régional!$A$1:$Y$96,7,FALSE))</f>
      </c>
      <c r="C87" s="15">
        <f t="shared" si="10"/>
      </c>
      <c r="D87" s="91">
        <f>IF(Accueil!J107="X",Accueil!A107,"")</f>
      </c>
      <c r="E87" s="1">
        <f>IF($D87="","",VLOOKUP($D87,Régional!$A$1:$Y$96,16,FALSE))</f>
      </c>
      <c r="F87" s="1">
        <f>IF($D87="","",VLOOKUP($D87,Régional!$A$1:$Y$96,13,FALSE))</f>
      </c>
      <c r="G87" s="17"/>
      <c r="H87" s="17"/>
      <c r="I87" s="17"/>
      <c r="J87" s="17"/>
      <c r="K87" s="17"/>
      <c r="L87" s="17"/>
      <c r="M87" s="17"/>
      <c r="N87" s="17"/>
      <c r="O87" s="2">
        <f t="shared" si="11"/>
        <v>0</v>
      </c>
      <c r="P87" s="3">
        <f t="shared" si="12"/>
        <v>0</v>
      </c>
      <c r="Q87" s="6">
        <f t="shared" si="13"/>
        <v>0</v>
      </c>
      <c r="R87" s="70"/>
      <c r="S87">
        <f t="shared" si="14"/>
      </c>
    </row>
    <row r="88" spans="1:19" ht="12.75">
      <c r="A88" s="1">
        <f>IF($D88="","",VLOOKUP($D88,Accueil!$A$1:$Y$125,5,FALSE))</f>
      </c>
      <c r="B88" s="15">
        <f>IF($D88="","",VLOOKUP($D88,Régional!$A$1:$Y$96,7,FALSE))</f>
      </c>
      <c r="C88" s="15">
        <f t="shared" si="10"/>
      </c>
      <c r="D88" s="91">
        <f>IF(Accueil!J108="X",Accueil!A108,"")</f>
      </c>
      <c r="E88" s="1">
        <f>IF($D88="","",VLOOKUP($D88,Régional!$A$1:$Y$96,16,FALSE))</f>
      </c>
      <c r="F88" s="1">
        <f>IF($D88="","",VLOOKUP($D88,Régional!$A$1:$Y$96,13,FALSE))</f>
      </c>
      <c r="G88" s="17"/>
      <c r="H88" s="17"/>
      <c r="I88" s="17"/>
      <c r="J88" s="17"/>
      <c r="K88" s="17"/>
      <c r="L88" s="17"/>
      <c r="M88" s="17"/>
      <c r="N88" s="17"/>
      <c r="O88" s="2">
        <f t="shared" si="11"/>
        <v>0</v>
      </c>
      <c r="P88" s="3">
        <f t="shared" si="12"/>
        <v>0</v>
      </c>
      <c r="Q88" s="6">
        <f t="shared" si="13"/>
        <v>0</v>
      </c>
      <c r="R88" s="70"/>
      <c r="S88">
        <f t="shared" si="14"/>
      </c>
    </row>
    <row r="89" spans="1:19" ht="12.75">
      <c r="A89" s="1">
        <f>IF($D89="","",VLOOKUP($D89,Accueil!$A$1:$Y$125,5,FALSE))</f>
      </c>
      <c r="B89" s="15">
        <f>IF($D89="","",VLOOKUP($D89,Régional!$A$1:$Y$96,7,FALSE))</f>
      </c>
      <c r="C89" s="15">
        <f t="shared" si="10"/>
      </c>
      <c r="D89" s="91">
        <f>IF(Accueil!J109="X",Accueil!A109,"")</f>
      </c>
      <c r="E89" s="1">
        <f>IF($D89="","",VLOOKUP($D89,Régional!$A$1:$Y$96,16,FALSE))</f>
      </c>
      <c r="F89" s="1">
        <f>IF($D89="","",VLOOKUP($D89,Régional!$A$1:$Y$96,13,FALSE))</f>
      </c>
      <c r="G89" s="17"/>
      <c r="H89" s="17"/>
      <c r="I89" s="17"/>
      <c r="J89" s="17"/>
      <c r="K89" s="17"/>
      <c r="L89" s="17"/>
      <c r="M89" s="17"/>
      <c r="N89" s="17"/>
      <c r="O89" s="2">
        <f t="shared" si="11"/>
        <v>0</v>
      </c>
      <c r="P89" s="3">
        <f t="shared" si="12"/>
        <v>0</v>
      </c>
      <c r="Q89" s="6">
        <f t="shared" si="13"/>
        <v>0</v>
      </c>
      <c r="R89" s="70"/>
      <c r="S89">
        <f t="shared" si="14"/>
      </c>
    </row>
    <row r="90" spans="1:19" ht="12.75">
      <c r="A90" s="1">
        <f>IF($D90="","",VLOOKUP($D90,Accueil!$A$1:$Y$125,5,FALSE))</f>
      </c>
      <c r="B90" s="15">
        <f>IF($D90="","",VLOOKUP($D90,Régional!$A$1:$Y$96,7,FALSE))</f>
      </c>
      <c r="C90" s="15">
        <f t="shared" si="10"/>
      </c>
      <c r="D90" s="91">
        <f>IF(Accueil!J110="X",Accueil!A110,"")</f>
      </c>
      <c r="E90" s="1">
        <f>IF($D90="","",VLOOKUP($D90,Régional!$A$1:$Y$96,16,FALSE))</f>
      </c>
      <c r="F90" s="1">
        <f>IF($D90="","",VLOOKUP($D90,Régional!$A$1:$Y$96,13,FALSE))</f>
      </c>
      <c r="G90" s="17"/>
      <c r="H90" s="17"/>
      <c r="I90" s="17"/>
      <c r="J90" s="17"/>
      <c r="K90" s="17"/>
      <c r="L90" s="17"/>
      <c r="M90" s="17"/>
      <c r="N90" s="17"/>
      <c r="O90" s="2">
        <f t="shared" si="11"/>
        <v>0</v>
      </c>
      <c r="P90" s="3">
        <f t="shared" si="12"/>
        <v>0</v>
      </c>
      <c r="Q90" s="6">
        <f t="shared" si="13"/>
        <v>0</v>
      </c>
      <c r="R90" s="70"/>
      <c r="S90">
        <f t="shared" si="14"/>
      </c>
    </row>
    <row r="91" spans="1:19" ht="12.75">
      <c r="A91" s="1">
        <f>IF($D91="","",VLOOKUP($D91,Accueil!$A$1:$Y$125,5,FALSE))</f>
      </c>
      <c r="B91" s="15">
        <f>IF($D91="","",VLOOKUP($D91,Régional!$A$1:$Y$96,7,FALSE))</f>
      </c>
      <c r="C91" s="15">
        <f t="shared" si="10"/>
      </c>
      <c r="D91" s="91">
        <f>IF(Accueil!J111="X",Accueil!A111,"")</f>
      </c>
      <c r="E91" s="1">
        <f>IF($D91="","",VLOOKUP($D91,Régional!$A$1:$Y$96,16,FALSE))</f>
      </c>
      <c r="F91" s="1">
        <f>IF($D91="","",VLOOKUP($D91,Régional!$A$1:$Y$96,13,FALSE))</f>
      </c>
      <c r="G91" s="17"/>
      <c r="H91" s="17"/>
      <c r="I91" s="17"/>
      <c r="J91" s="17"/>
      <c r="K91" s="17"/>
      <c r="L91" s="17"/>
      <c r="M91" s="17"/>
      <c r="N91" s="17"/>
      <c r="O91" s="2">
        <f t="shared" si="11"/>
        <v>0</v>
      </c>
      <c r="P91" s="3">
        <f t="shared" si="12"/>
        <v>0</v>
      </c>
      <c r="Q91" s="6">
        <f t="shared" si="13"/>
        <v>0</v>
      </c>
      <c r="R91" s="70"/>
      <c r="S91">
        <f t="shared" si="14"/>
      </c>
    </row>
    <row r="92" spans="1:19" ht="12.75">
      <c r="A92" s="1">
        <f>IF($D92="","",VLOOKUP($D92,Accueil!$A$1:$Y$125,5,FALSE))</f>
      </c>
      <c r="B92" s="15">
        <f>IF($D92="","",VLOOKUP($D92,Régional!$A$1:$Y$96,7,FALSE))</f>
      </c>
      <c r="C92" s="15">
        <f t="shared" si="10"/>
      </c>
      <c r="D92" s="91">
        <f>IF(Accueil!J112="X",Accueil!A112,"")</f>
      </c>
      <c r="E92" s="1">
        <f>IF($D92="","",VLOOKUP($D92,Régional!$A$1:$Y$96,16,FALSE))</f>
      </c>
      <c r="F92" s="1">
        <f>IF($D92="","",VLOOKUP($D92,Régional!$A$1:$Y$96,13,FALSE))</f>
      </c>
      <c r="G92" s="17"/>
      <c r="H92" s="17"/>
      <c r="I92" s="17"/>
      <c r="J92" s="17"/>
      <c r="K92" s="17"/>
      <c r="L92" s="17"/>
      <c r="M92" s="17"/>
      <c r="N92" s="17"/>
      <c r="O92" s="2">
        <f t="shared" si="11"/>
        <v>0</v>
      </c>
      <c r="P92" s="3">
        <f t="shared" si="12"/>
        <v>0</v>
      </c>
      <c r="Q92" s="6">
        <f t="shared" si="13"/>
        <v>0</v>
      </c>
      <c r="R92" s="70"/>
      <c r="S92">
        <f t="shared" si="14"/>
      </c>
    </row>
    <row r="93" spans="1:19" ht="12.75">
      <c r="A93" s="1">
        <f>IF($D93="","",VLOOKUP($D93,Accueil!$A$1:$Y$125,5,FALSE))</f>
      </c>
      <c r="B93" s="15">
        <f>IF($D93="","",VLOOKUP($D93,Régional!$A$1:$Y$96,7,FALSE))</f>
      </c>
      <c r="C93" s="15">
        <f t="shared" si="10"/>
      </c>
      <c r="D93" s="91">
        <f>IF(Accueil!J113="X",Accueil!A113,"")</f>
      </c>
      <c r="E93" s="1">
        <f>IF($D93="","",VLOOKUP($D93,Régional!$A$1:$Y$96,16,FALSE))</f>
      </c>
      <c r="F93" s="1">
        <f>IF($D93="","",VLOOKUP($D93,Régional!$A$1:$Y$96,13,FALSE))</f>
      </c>
      <c r="G93" s="17"/>
      <c r="H93" s="17"/>
      <c r="I93" s="17"/>
      <c r="J93" s="17"/>
      <c r="K93" s="17"/>
      <c r="L93" s="17"/>
      <c r="M93" s="17"/>
      <c r="N93" s="17"/>
      <c r="O93" s="2">
        <f t="shared" si="11"/>
        <v>0</v>
      </c>
      <c r="P93" s="3">
        <f t="shared" si="12"/>
        <v>0</v>
      </c>
      <c r="Q93" s="6">
        <f t="shared" si="13"/>
        <v>0</v>
      </c>
      <c r="R93" s="70"/>
      <c r="S93">
        <f t="shared" si="14"/>
      </c>
    </row>
    <row r="94" spans="1:19" ht="12.75">
      <c r="A94" s="1">
        <f>IF($D94="","",VLOOKUP($D94,Accueil!$A$1:$Y$125,5,FALSE))</f>
      </c>
      <c r="B94" s="15">
        <f>IF($D94="","",VLOOKUP($D94,Régional!$A$1:$Y$96,7,FALSE))</f>
      </c>
      <c r="C94" s="15">
        <f t="shared" si="10"/>
      </c>
      <c r="D94" s="91">
        <f>IF(Accueil!J114="X",Accueil!A114,"")</f>
      </c>
      <c r="E94" s="1">
        <f>IF($D94="","",VLOOKUP($D94,Régional!$A$1:$Y$96,16,FALSE))</f>
      </c>
      <c r="F94" s="1">
        <f>IF($D94="","",VLOOKUP($D94,Régional!$A$1:$Y$96,13,FALSE))</f>
      </c>
      <c r="G94" s="17"/>
      <c r="H94" s="17"/>
      <c r="I94" s="17"/>
      <c r="J94" s="17"/>
      <c r="K94" s="17"/>
      <c r="L94" s="17"/>
      <c r="M94" s="17"/>
      <c r="N94" s="17"/>
      <c r="O94" s="2">
        <f t="shared" si="11"/>
        <v>0</v>
      </c>
      <c r="P94" s="3">
        <f t="shared" si="12"/>
        <v>0</v>
      </c>
      <c r="Q94" s="6">
        <f t="shared" si="13"/>
        <v>0</v>
      </c>
      <c r="R94" s="70"/>
      <c r="S94">
        <f t="shared" si="14"/>
      </c>
    </row>
    <row r="95" spans="1:19" ht="12.75">
      <c r="A95" s="1">
        <f>IF($D95="","",VLOOKUP($D95,Accueil!$A$1:$Y$125,5,FALSE))</f>
      </c>
      <c r="B95" s="15">
        <f>IF($D95="","",VLOOKUP($D95,Régional!$A$1:$Y$96,7,FALSE))</f>
      </c>
      <c r="C95" s="15">
        <f t="shared" si="10"/>
      </c>
      <c r="D95" s="91">
        <f>IF(Accueil!J115="X",Accueil!A115,"")</f>
      </c>
      <c r="E95" s="1">
        <f>IF($D95="","",VLOOKUP($D95,Régional!$A$1:$Y$96,16,FALSE))</f>
      </c>
      <c r="F95" s="1">
        <f>IF($D95="","",VLOOKUP($D95,Régional!$A$1:$Y$96,13,FALSE))</f>
      </c>
      <c r="G95" s="17"/>
      <c r="H95" s="17"/>
      <c r="I95" s="17"/>
      <c r="J95" s="17"/>
      <c r="K95" s="17"/>
      <c r="L95" s="17"/>
      <c r="M95" s="17"/>
      <c r="N95" s="17"/>
      <c r="O95" s="2">
        <f t="shared" si="11"/>
        <v>0</v>
      </c>
      <c r="P95" s="3">
        <f t="shared" si="12"/>
        <v>0</v>
      </c>
      <c r="Q95" s="6">
        <f t="shared" si="13"/>
        <v>0</v>
      </c>
      <c r="R95" s="70"/>
      <c r="S95">
        <f t="shared" si="14"/>
      </c>
    </row>
    <row r="96" spans="1:19" ht="12.75">
      <c r="A96" s="1">
        <f>IF($D96="","",VLOOKUP($D96,Accueil!$A$1:$Y$125,5,FALSE))</f>
      </c>
      <c r="B96" s="15">
        <f>IF($D96="","",VLOOKUP($D96,Régional!$A$1:$Y$96,7,FALSE))</f>
      </c>
      <c r="C96" s="15">
        <f t="shared" si="10"/>
      </c>
      <c r="D96" s="91">
        <f>IF(Accueil!J116="X",Accueil!A116,"")</f>
      </c>
      <c r="E96" s="1">
        <f>IF($D96="","",VLOOKUP($D96,Régional!$A$1:$Y$96,16,FALSE))</f>
      </c>
      <c r="F96" s="1">
        <f>IF($D96="","",VLOOKUP($D96,Régional!$A$1:$Y$96,13,FALSE))</f>
      </c>
      <c r="G96" s="17"/>
      <c r="H96" s="17"/>
      <c r="I96" s="17"/>
      <c r="J96" s="17"/>
      <c r="K96" s="17"/>
      <c r="L96" s="17"/>
      <c r="M96" s="17"/>
      <c r="N96" s="17"/>
      <c r="O96" s="2">
        <f t="shared" si="11"/>
        <v>0</v>
      </c>
      <c r="P96" s="3">
        <f t="shared" si="12"/>
        <v>0</v>
      </c>
      <c r="Q96" s="6">
        <f t="shared" si="13"/>
        <v>0</v>
      </c>
      <c r="R96" s="70"/>
      <c r="S96">
        <f t="shared" si="14"/>
      </c>
    </row>
    <row r="97" spans="1:19" ht="12.75">
      <c r="A97" s="1">
        <f>IF($D97="","",VLOOKUP($D97,Accueil!$A$1:$Y$125,5,FALSE))</f>
      </c>
      <c r="B97" s="15">
        <f>IF($D97="","",VLOOKUP($D97,Régional!$A$1:$Y$96,7,FALSE))</f>
      </c>
      <c r="C97" s="15">
        <f t="shared" si="10"/>
      </c>
      <c r="D97" s="91">
        <f>IF(Accueil!J117="X",Accueil!A117,"")</f>
      </c>
      <c r="E97" s="1">
        <f>IF($D97="","",VLOOKUP($D97,Régional!$A$1:$Y$96,16,FALSE))</f>
      </c>
      <c r="F97" s="1">
        <f>IF($D97="","",VLOOKUP($D97,Régional!$A$1:$Y$96,13,FALSE))</f>
      </c>
      <c r="G97" s="17"/>
      <c r="H97" s="17"/>
      <c r="I97" s="17"/>
      <c r="J97" s="17"/>
      <c r="K97" s="17"/>
      <c r="L97" s="17"/>
      <c r="M97" s="17"/>
      <c r="N97" s="17"/>
      <c r="O97" s="2">
        <f t="shared" si="11"/>
        <v>0</v>
      </c>
      <c r="P97" s="3">
        <f t="shared" si="12"/>
        <v>0</v>
      </c>
      <c r="Q97" s="6">
        <f t="shared" si="13"/>
        <v>0</v>
      </c>
      <c r="R97" s="70"/>
      <c r="S97">
        <f t="shared" si="14"/>
      </c>
    </row>
    <row r="98" spans="1:19" ht="12.75">
      <c r="A98" s="1">
        <f>IF($D98="","",VLOOKUP($D98,Accueil!$A$1:$Y$125,5,FALSE))</f>
      </c>
      <c r="B98" s="15">
        <f>IF($D98="","",VLOOKUP($D98,Régional!$A$1:$Y$96,7,FALSE))</f>
      </c>
      <c r="C98" s="15">
        <f t="shared" si="10"/>
      </c>
      <c r="D98" s="91">
        <f>IF(Accueil!J118="X",Accueil!A118,"")</f>
      </c>
      <c r="E98" s="1">
        <f>IF($D98="","",VLOOKUP($D98,Régional!$A$1:$Y$96,16,FALSE))</f>
      </c>
      <c r="F98" s="1">
        <f>IF($D98="","",VLOOKUP($D98,Régional!$A$1:$Y$96,13,FALSE))</f>
      </c>
      <c r="G98" s="17"/>
      <c r="H98" s="17"/>
      <c r="I98" s="17"/>
      <c r="J98" s="17"/>
      <c r="K98" s="17"/>
      <c r="L98" s="17"/>
      <c r="M98" s="17"/>
      <c r="N98" s="17"/>
      <c r="O98" s="2">
        <f t="shared" si="11"/>
        <v>0</v>
      </c>
      <c r="P98" s="3">
        <f t="shared" si="12"/>
        <v>0</v>
      </c>
      <c r="Q98" s="6">
        <f t="shared" si="13"/>
        <v>0</v>
      </c>
      <c r="R98" s="70"/>
      <c r="S98">
        <f t="shared" si="14"/>
      </c>
    </row>
    <row r="99" spans="1:19" ht="12.75">
      <c r="A99" s="1">
        <f>IF($D99="","",VLOOKUP($D99,Accueil!$A$1:$Y$125,5,FALSE))</f>
      </c>
      <c r="B99" s="15">
        <f>IF($D99="","",VLOOKUP($D99,Régional!$A$1:$Y$96,7,FALSE))</f>
      </c>
      <c r="C99" s="15">
        <f t="shared" si="10"/>
      </c>
      <c r="D99" s="91">
        <f>IF(Accueil!J119="X",Accueil!A119,"")</f>
      </c>
      <c r="E99" s="1">
        <f>IF($D99="","",VLOOKUP($D99,Régional!$A$1:$Y$96,16,FALSE))</f>
      </c>
      <c r="F99" s="1">
        <f>IF($D99="","",VLOOKUP($D99,Régional!$A$1:$Y$96,13,FALSE))</f>
      </c>
      <c r="G99" s="17"/>
      <c r="H99" s="17"/>
      <c r="I99" s="17"/>
      <c r="J99" s="17"/>
      <c r="K99" s="17"/>
      <c r="L99" s="17"/>
      <c r="M99" s="17"/>
      <c r="N99" s="17"/>
      <c r="O99" s="2">
        <f t="shared" si="11"/>
        <v>0</v>
      </c>
      <c r="P99" s="3">
        <f t="shared" si="12"/>
        <v>0</v>
      </c>
      <c r="Q99" s="6">
        <f t="shared" si="13"/>
        <v>0</v>
      </c>
      <c r="R99" s="70"/>
      <c r="S99">
        <f t="shared" si="14"/>
      </c>
    </row>
    <row r="100" spans="1:19" ht="12.75">
      <c r="A100" s="1">
        <f>IF($D100="","",VLOOKUP($D100,Accueil!$A$1:$Y$125,5,FALSE))</f>
      </c>
      <c r="B100" s="15">
        <f>IF($D100="","",VLOOKUP($D100,Régional!$A$1:$Y$96,7,FALSE))</f>
      </c>
      <c r="C100" s="15">
        <f t="shared" si="10"/>
      </c>
      <c r="D100" s="91">
        <f>IF(Accueil!J120="X",Accueil!A120,"")</f>
      </c>
      <c r="E100" s="1">
        <f>IF($D100="","",VLOOKUP($D100,Régional!$A$1:$Y$96,16,FALSE))</f>
      </c>
      <c r="F100" s="1">
        <f>IF($D100="","",VLOOKUP($D100,Régional!$A$1:$Y$96,13,FALSE))</f>
      </c>
      <c r="G100" s="17"/>
      <c r="H100" s="17"/>
      <c r="I100" s="17"/>
      <c r="J100" s="17"/>
      <c r="K100" s="17"/>
      <c r="L100" s="17"/>
      <c r="M100" s="17"/>
      <c r="N100" s="17"/>
      <c r="O100" s="2">
        <f t="shared" si="11"/>
        <v>0</v>
      </c>
      <c r="P100" s="3">
        <f t="shared" si="12"/>
        <v>0</v>
      </c>
      <c r="Q100" s="6">
        <f t="shared" si="13"/>
        <v>0</v>
      </c>
      <c r="R100" s="70"/>
      <c r="S100">
        <f t="shared" si="14"/>
      </c>
    </row>
    <row r="101" spans="1:19" ht="12.75">
      <c r="A101" s="1">
        <f>IF($D101="","",VLOOKUP($D101,Accueil!$A$1:$Y$125,5,FALSE))</f>
      </c>
      <c r="B101" s="15">
        <f>IF($D101="","",VLOOKUP($D101,Régional!$A$1:$Y$96,7,FALSE))</f>
      </c>
      <c r="C101" s="15">
        <f>CONCATENATE(A101,B101)</f>
      </c>
      <c r="D101" s="91">
        <f>IF(Accueil!J121="X",Accueil!A121,"")</f>
      </c>
      <c r="E101" s="1">
        <f>IF($D101="","",VLOOKUP($D101,Régional!$A$1:$Y$96,16,FALSE))</f>
      </c>
      <c r="F101" s="1">
        <f>IF($D101="","",VLOOKUP($D101,Régional!$A$1:$Y$96,13,FALSE))</f>
      </c>
      <c r="G101" s="17"/>
      <c r="H101" s="17"/>
      <c r="I101" s="17"/>
      <c r="J101" s="17"/>
      <c r="K101" s="17"/>
      <c r="L101" s="17"/>
      <c r="M101" s="17"/>
      <c r="N101" s="17"/>
      <c r="O101" s="2">
        <f>COUNTA(G101:N101)</f>
        <v>0</v>
      </c>
      <c r="P101" s="3">
        <f t="shared" si="12"/>
        <v>0</v>
      </c>
      <c r="Q101" s="6">
        <f>IF(O101=0,0,P101/O101)</f>
        <v>0</v>
      </c>
      <c r="R101" s="70"/>
      <c r="S101">
        <f t="shared" si="14"/>
      </c>
    </row>
    <row r="102" spans="1:19" ht="12.75">
      <c r="A102" s="1">
        <f>IF($D102="","",VLOOKUP($D102,Accueil!$A$1:$Y$125,5,FALSE))</f>
      </c>
      <c r="B102" s="15">
        <f>IF($D102="","",VLOOKUP($D102,Régional!$A$1:$Y$96,7,FALSE))</f>
      </c>
      <c r="C102" s="15">
        <f>CONCATENATE(A102,B102)</f>
      </c>
      <c r="D102" s="91">
        <f>IF(Accueil!J122="X",Accueil!A122,"")</f>
      </c>
      <c r="E102" s="1">
        <f>IF($D102="","",VLOOKUP($D102,Régional!$A$1:$Y$96,16,FALSE))</f>
      </c>
      <c r="F102" s="1">
        <f>IF($D102="","",VLOOKUP($D102,Régional!$A$1:$Y$96,13,FALSE))</f>
      </c>
      <c r="G102" s="17"/>
      <c r="H102" s="17"/>
      <c r="I102" s="17"/>
      <c r="J102" s="17"/>
      <c r="K102" s="17"/>
      <c r="L102" s="17"/>
      <c r="M102" s="17"/>
      <c r="N102" s="17"/>
      <c r="O102" s="2">
        <f>COUNTA(G102:N102)</f>
        <v>0</v>
      </c>
      <c r="P102" s="3">
        <f t="shared" si="12"/>
        <v>0</v>
      </c>
      <c r="Q102" s="6">
        <f>IF(O102=0,0,P102/O102)</f>
        <v>0</v>
      </c>
      <c r="R102" s="70"/>
      <c r="S102">
        <f t="shared" si="14"/>
      </c>
    </row>
    <row r="103" spans="1:19" ht="12.75">
      <c r="A103" s="1">
        <f>IF($D103="","",VLOOKUP($D103,Accueil!$A$1:$Y$125,5,FALSE))</f>
      </c>
      <c r="B103" s="15">
        <f>IF($D103="","",VLOOKUP($D103,Régional!$A$1:$Y$96,7,FALSE))</f>
      </c>
      <c r="C103" s="15">
        <f>CONCATENATE(A103,B103)</f>
      </c>
      <c r="D103" s="91">
        <f>IF(Accueil!J123="X",Accueil!A123,"")</f>
      </c>
      <c r="E103" s="1">
        <f>IF($D103="","",VLOOKUP($D103,Régional!$A$1:$Y$96,16,FALSE))</f>
      </c>
      <c r="F103" s="1">
        <f>IF($D103="","",VLOOKUP($D103,Régional!$A$1:$Y$96,13,FALSE))</f>
      </c>
      <c r="G103" s="17"/>
      <c r="H103" s="17"/>
      <c r="I103" s="17"/>
      <c r="J103" s="17"/>
      <c r="K103" s="17"/>
      <c r="L103" s="17"/>
      <c r="M103" s="17"/>
      <c r="N103" s="17"/>
      <c r="O103" s="2">
        <f>COUNTA(G103:N103)</f>
        <v>0</v>
      </c>
      <c r="P103" s="3">
        <f t="shared" si="12"/>
        <v>0</v>
      </c>
      <c r="Q103" s="6">
        <f>IF(O103=0,0,P103/O103)</f>
        <v>0</v>
      </c>
      <c r="R103" s="70"/>
      <c r="S103">
        <f t="shared" si="14"/>
      </c>
    </row>
    <row r="104" spans="1:19" ht="12.75">
      <c r="A104" s="1">
        <f>IF($D104="","",VLOOKUP($D104,Accueil!$A$1:$Y$125,5,FALSE))</f>
      </c>
      <c r="B104" s="15">
        <f>IF($D104="","",VLOOKUP($D104,Régional!$A$1:$Y$96,7,FALSE))</f>
      </c>
      <c r="C104" s="15">
        <f>CONCATENATE(A104,B104)</f>
      </c>
      <c r="D104" s="91">
        <f>IF(Accueil!J124="X",Accueil!A124,"")</f>
      </c>
      <c r="E104" s="1">
        <f>IF($D104="","",VLOOKUP($D104,Régional!$A$1:$Y$96,16,FALSE))</f>
      </c>
      <c r="F104" s="1">
        <f>IF($D104="","",VLOOKUP($D104,Régional!$A$1:$Y$96,13,FALSE))</f>
      </c>
      <c r="G104" s="17"/>
      <c r="H104" s="17"/>
      <c r="I104" s="17"/>
      <c r="J104" s="17"/>
      <c r="K104" s="17"/>
      <c r="L104" s="17"/>
      <c r="M104" s="17"/>
      <c r="N104" s="17"/>
      <c r="O104" s="2">
        <f>COUNTA(G104:N104)</f>
        <v>0</v>
      </c>
      <c r="P104" s="3">
        <f t="shared" si="12"/>
        <v>0</v>
      </c>
      <c r="Q104" s="6">
        <f>IF(O104=0,0,P104/O104)</f>
        <v>0</v>
      </c>
      <c r="R104" s="70"/>
      <c r="S104">
        <f t="shared" si="14"/>
      </c>
    </row>
  </sheetData>
  <sheetProtection sheet="1" objects="1" scenarios="1"/>
  <mergeCells count="2">
    <mergeCell ref="A1:Q1"/>
    <mergeCell ref="A2:Q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8">
    <pageSetUpPr fitToPage="1"/>
  </sheetPr>
  <dimension ref="A1:S104"/>
  <sheetViews>
    <sheetView zoomScale="70" zoomScaleNormal="70" zoomScalePageLayoutView="0" workbookViewId="0" topLeftCell="A1">
      <selection activeCell="G5" sqref="G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hidden="1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4" width="7.00390625" style="0" customWidth="1"/>
    <col min="15" max="15" width="8.28125" style="0" customWidth="1"/>
    <col min="16" max="16" width="9.140625" style="0" customWidth="1"/>
    <col min="17" max="18" width="8.7109375" style="0" customWidth="1"/>
    <col min="19" max="19" width="0" style="0" hidden="1" customWidth="1"/>
  </cols>
  <sheetData>
    <row r="1" spans="1:18" ht="33.75">
      <c r="A1" s="215" t="str">
        <f>'Journée 1'!A1:Q1</f>
        <v>Championnat Régional Jeunes 2022-2023 - Sud Normandie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4"/>
    </row>
    <row r="2" spans="1:18" ht="33.75">
      <c r="A2" s="215" t="str">
        <f>CONCATENATE(Accueil!C8," - ",Accueil!B8)</f>
        <v>BAYEUX - Le 15 avril 2023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4"/>
    </row>
    <row r="3" spans="4:18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 customHeight="1">
      <c r="A4" s="53" t="s">
        <v>45</v>
      </c>
      <c r="B4" s="53" t="s">
        <v>46</v>
      </c>
      <c r="C4" s="52"/>
      <c r="D4" s="51" t="s">
        <v>11</v>
      </c>
      <c r="E4" s="51" t="s">
        <v>0</v>
      </c>
      <c r="F4" s="51" t="s">
        <v>54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182</v>
      </c>
      <c r="N4" s="2" t="s">
        <v>183</v>
      </c>
      <c r="O4" s="2" t="s">
        <v>7</v>
      </c>
      <c r="P4" s="2" t="s">
        <v>8</v>
      </c>
      <c r="Q4" s="2" t="s">
        <v>9</v>
      </c>
      <c r="R4" s="2" t="s">
        <v>61</v>
      </c>
    </row>
    <row r="5" spans="1:19" ht="12.75">
      <c r="A5" s="1">
        <f>IF($D5="","",VLOOKUP($D5,Accueil!$A$1:$Y$125,5,FALSE))</f>
      </c>
      <c r="B5" s="15">
        <f>IF($D5="","",VLOOKUP($D5,Régional!$A$1:$Y$96,7,FALSE))</f>
      </c>
      <c r="C5" s="15">
        <f aca="true" t="shared" si="0" ref="C5:C36">CONCATENATE(A5,B5)</f>
      </c>
      <c r="D5" s="91">
        <f>IF(Accueil!K39="X",Accueil!A39,"")</f>
      </c>
      <c r="E5" s="1">
        <f>IF($D5="","",VLOOKUP($D5,Régional!$A$1:$Y$96,16,FALSE))</f>
      </c>
      <c r="F5" s="1">
        <f>IF($D5="","",VLOOKUP($D5,Régional!$A$1:$Y$96,13,FALSE))</f>
      </c>
      <c r="G5" s="17"/>
      <c r="H5" s="17"/>
      <c r="I5" s="17"/>
      <c r="J5" s="17"/>
      <c r="K5" s="17"/>
      <c r="L5" s="17"/>
      <c r="M5" s="17"/>
      <c r="N5" s="17"/>
      <c r="O5" s="2">
        <f aca="true" t="shared" si="1" ref="O5:O36">COUNTA(G5:N5)</f>
        <v>0</v>
      </c>
      <c r="P5" s="3">
        <f aca="true" t="shared" si="2" ref="P5:P36">SUM(G5:N5)</f>
        <v>0</v>
      </c>
      <c r="Q5" s="6">
        <f aca="true" t="shared" si="3" ref="Q5:Q36">IF(O5=0,0,P5/O5)</f>
        <v>0</v>
      </c>
      <c r="R5" s="70"/>
      <c r="S5">
        <f aca="true" t="shared" si="4" ref="S5:S36">IF(D5="","","X")</f>
      </c>
    </row>
    <row r="6" spans="1:19" ht="12.75" customHeight="1">
      <c r="A6" s="1">
        <f>IF($D6="","",VLOOKUP($D6,Accueil!$A$1:$Y$125,5,FALSE))</f>
      </c>
      <c r="B6" s="15">
        <f>IF($D6="","",VLOOKUP($D6,Régional!$A$1:$Y$96,7,FALSE))</f>
      </c>
      <c r="C6" s="15">
        <f t="shared" si="0"/>
      </c>
      <c r="D6" s="91">
        <f>IF(Accueil!K37="X",Accueil!A37,"")</f>
      </c>
      <c r="E6" s="1">
        <f>IF($D6="","",VLOOKUP($D6,Régional!$A$1:$Y$96,16,FALSE))</f>
      </c>
      <c r="F6" s="1">
        <f>IF($D6="","",VLOOKUP($D6,Régional!$A$1:$Y$96,13,FALSE))</f>
      </c>
      <c r="G6" s="17"/>
      <c r="H6" s="17"/>
      <c r="I6" s="17"/>
      <c r="J6" s="17"/>
      <c r="K6" s="17"/>
      <c r="L6" s="17"/>
      <c r="M6" s="17"/>
      <c r="N6" s="17"/>
      <c r="O6" s="2">
        <f t="shared" si="1"/>
        <v>0</v>
      </c>
      <c r="P6" s="3">
        <f t="shared" si="2"/>
        <v>0</v>
      </c>
      <c r="Q6" s="6">
        <f t="shared" si="3"/>
        <v>0</v>
      </c>
      <c r="R6" s="70"/>
      <c r="S6">
        <f t="shared" si="4"/>
      </c>
    </row>
    <row r="7" spans="1:19" ht="12.75">
      <c r="A7" s="1">
        <f>IF($D7="","",VLOOKUP($D7,Accueil!$A$1:$Y$125,5,FALSE))</f>
      </c>
      <c r="B7" s="15">
        <f>IF($D7="","",VLOOKUP($D7,Régional!$A$1:$Y$96,7,FALSE))</f>
      </c>
      <c r="C7" s="15">
        <f t="shared" si="0"/>
      </c>
      <c r="D7" s="91">
        <f>IF(Accueil!K38="X",Accueil!A38,"")</f>
      </c>
      <c r="E7" s="1">
        <f>IF($D7="","",VLOOKUP($D7,Régional!$A$1:$Y$96,16,FALSE))</f>
      </c>
      <c r="F7" s="1">
        <f>IF($D7="","",VLOOKUP($D7,Régional!$A$1:$Y$96,13,FALSE))</f>
      </c>
      <c r="G7" s="17"/>
      <c r="H7" s="17"/>
      <c r="I7" s="17"/>
      <c r="J7" s="17"/>
      <c r="K7" s="17"/>
      <c r="L7" s="17"/>
      <c r="M7" s="17"/>
      <c r="N7" s="17"/>
      <c r="O7" s="2">
        <f t="shared" si="1"/>
        <v>0</v>
      </c>
      <c r="P7" s="3">
        <f t="shared" si="2"/>
        <v>0</v>
      </c>
      <c r="Q7" s="6">
        <f t="shared" si="3"/>
        <v>0</v>
      </c>
      <c r="R7" s="70"/>
      <c r="S7">
        <f t="shared" si="4"/>
      </c>
    </row>
    <row r="8" spans="1:19" ht="12.75">
      <c r="A8" s="1">
        <f>IF($D8="","",VLOOKUP($D8,Accueil!$A$1:$Y$125,5,FALSE))</f>
      </c>
      <c r="B8" s="15">
        <f>IF($D8="","",VLOOKUP($D8,Régional!$A$1:$Y$96,7,FALSE))</f>
      </c>
      <c r="C8" s="15">
        <f t="shared" si="0"/>
      </c>
      <c r="D8" s="91">
        <f>IF(Accueil!K40="X",Accueil!A40,"")</f>
      </c>
      <c r="E8" s="1">
        <f>IF($D8="","",VLOOKUP($D8,Régional!$A$1:$Y$96,16,FALSE))</f>
      </c>
      <c r="F8" s="1">
        <f>IF($D8="","",VLOOKUP($D8,Régional!$A$1:$Y$96,13,FALSE))</f>
      </c>
      <c r="G8" s="17"/>
      <c r="H8" s="17"/>
      <c r="I8" s="17"/>
      <c r="J8" s="17"/>
      <c r="K8" s="17"/>
      <c r="L8" s="17"/>
      <c r="M8" s="17"/>
      <c r="N8" s="17"/>
      <c r="O8" s="2">
        <f t="shared" si="1"/>
        <v>0</v>
      </c>
      <c r="P8" s="3">
        <f t="shared" si="2"/>
        <v>0</v>
      </c>
      <c r="Q8" s="6">
        <f t="shared" si="3"/>
        <v>0</v>
      </c>
      <c r="R8" s="70"/>
      <c r="S8">
        <f t="shared" si="4"/>
      </c>
    </row>
    <row r="9" spans="1:19" ht="12.75">
      <c r="A9" s="1">
        <f>IF($D9="","",VLOOKUP($D9,Accueil!$A$1:$Y$125,5,FALSE))</f>
      </c>
      <c r="B9" s="15">
        <f>IF($D9="","",VLOOKUP($D9,Régional!$A$1:$Y$96,7,FALSE))</f>
      </c>
      <c r="C9" s="15">
        <f t="shared" si="0"/>
      </c>
      <c r="D9" s="91">
        <f>IF(Accueil!K25="X",Accueil!A25,"")</f>
      </c>
      <c r="E9" s="1">
        <f>IF($D9="","",VLOOKUP($D9,Régional!$A$1:$Y$96,16,FALSE))</f>
      </c>
      <c r="F9" s="1">
        <f>IF($D9="","",VLOOKUP($D9,Régional!$A$1:$Y$96,13,FALSE))</f>
      </c>
      <c r="G9" s="17"/>
      <c r="H9" s="17"/>
      <c r="I9" s="17"/>
      <c r="J9" s="17"/>
      <c r="K9" s="17"/>
      <c r="L9" s="17"/>
      <c r="M9" s="17"/>
      <c r="N9" s="17"/>
      <c r="O9" s="2">
        <f t="shared" si="1"/>
        <v>0</v>
      </c>
      <c r="P9" s="3">
        <f t="shared" si="2"/>
        <v>0</v>
      </c>
      <c r="Q9" s="6">
        <f t="shared" si="3"/>
        <v>0</v>
      </c>
      <c r="R9" s="70"/>
      <c r="S9">
        <f t="shared" si="4"/>
      </c>
    </row>
    <row r="10" spans="1:19" ht="12.75">
      <c r="A10" s="1">
        <f>IF($D10="","",VLOOKUP($D10,Accueil!$A$1:$Y$125,5,FALSE))</f>
      </c>
      <c r="B10" s="15">
        <f>IF($D10="","",VLOOKUP($D10,Régional!$A$1:$Y$96,7,FALSE))</f>
      </c>
      <c r="C10" s="15">
        <f t="shared" si="0"/>
      </c>
      <c r="D10" s="91">
        <f>IF(Accueil!K36="X",Accueil!A36,"")</f>
      </c>
      <c r="E10" s="1">
        <f>IF($D10="","",VLOOKUP($D10,Régional!$A$1:$Y$96,16,FALSE))</f>
      </c>
      <c r="F10" s="1">
        <f>IF($D10="","",VLOOKUP($D10,Régional!$A$1:$Y$96,13,FALSE))</f>
      </c>
      <c r="G10" s="17"/>
      <c r="H10" s="17"/>
      <c r="I10" s="17"/>
      <c r="J10" s="17"/>
      <c r="K10" s="17"/>
      <c r="L10" s="17"/>
      <c r="M10" s="17"/>
      <c r="N10" s="17"/>
      <c r="O10" s="2">
        <f t="shared" si="1"/>
        <v>0</v>
      </c>
      <c r="P10" s="3">
        <f t="shared" si="2"/>
        <v>0</v>
      </c>
      <c r="Q10" s="6">
        <f t="shared" si="3"/>
        <v>0</v>
      </c>
      <c r="R10" s="70"/>
      <c r="S10">
        <f t="shared" si="4"/>
      </c>
    </row>
    <row r="11" spans="1:19" ht="12.75">
      <c r="A11" s="1">
        <f>IF($D11="","",VLOOKUP($D11,Accueil!$A$1:$Y$125,5,FALSE))</f>
      </c>
      <c r="B11" s="15">
        <f>IF($D11="","",VLOOKUP($D11,Régional!$A$1:$Y$96,7,FALSE))</f>
      </c>
      <c r="C11" s="15">
        <f t="shared" si="0"/>
      </c>
      <c r="D11" s="91">
        <f>IF(Accueil!K27="X",Accueil!A27,"")</f>
      </c>
      <c r="E11" s="1">
        <f>IF($D11="","",VLOOKUP($D11,Régional!$A$1:$Y$96,16,FALSE))</f>
      </c>
      <c r="F11" s="1">
        <f>IF($D11="","",VLOOKUP($D11,Régional!$A$1:$Y$96,13,FALSE))</f>
      </c>
      <c r="G11" s="17"/>
      <c r="H11" s="17"/>
      <c r="I11" s="17"/>
      <c r="J11" s="17"/>
      <c r="K11" s="17"/>
      <c r="L11" s="17"/>
      <c r="M11" s="17"/>
      <c r="N11" s="17"/>
      <c r="O11" s="2">
        <f t="shared" si="1"/>
        <v>0</v>
      </c>
      <c r="P11" s="3">
        <f t="shared" si="2"/>
        <v>0</v>
      </c>
      <c r="Q11" s="6">
        <f t="shared" si="3"/>
        <v>0</v>
      </c>
      <c r="R11" s="70"/>
      <c r="S11">
        <f t="shared" si="4"/>
      </c>
    </row>
    <row r="12" spans="1:19" ht="12.75">
      <c r="A12" s="1">
        <f>IF($D12="","",VLOOKUP($D12,Accueil!$A$1:$Y$125,5,FALSE))</f>
      </c>
      <c r="B12" s="15">
        <f>IF($D12="","",VLOOKUP($D12,Régional!$A$1:$Y$96,7,FALSE))</f>
      </c>
      <c r="C12" s="15">
        <f t="shared" si="0"/>
      </c>
      <c r="D12" s="91">
        <f>IF(Accueil!K57="X",Accueil!A57,"")</f>
      </c>
      <c r="E12" s="1">
        <f>IF($D12="","",VLOOKUP($D12,Régional!$A$1:$Y$96,16,FALSE))</f>
      </c>
      <c r="F12" s="1">
        <f>IF($D12="","",VLOOKUP($D12,Régional!$A$1:$Y$96,13,FALSE))</f>
      </c>
      <c r="G12" s="17"/>
      <c r="H12" s="17"/>
      <c r="I12" s="17"/>
      <c r="J12" s="17"/>
      <c r="K12" s="17"/>
      <c r="L12" s="17"/>
      <c r="M12" s="17"/>
      <c r="N12" s="17"/>
      <c r="O12" s="2">
        <f t="shared" si="1"/>
        <v>0</v>
      </c>
      <c r="P12" s="3">
        <f t="shared" si="2"/>
        <v>0</v>
      </c>
      <c r="Q12" s="6">
        <f t="shared" si="3"/>
        <v>0</v>
      </c>
      <c r="R12" s="70"/>
      <c r="S12">
        <f t="shared" si="4"/>
      </c>
    </row>
    <row r="13" spans="1:19" ht="12.75">
      <c r="A13" s="1">
        <f>IF($D13="","",VLOOKUP($D13,Accueil!$A$1:$Y$125,5,FALSE))</f>
      </c>
      <c r="B13" s="15">
        <f>IF($D13="","",VLOOKUP($D13,Régional!$A$1:$Y$96,7,FALSE))</f>
      </c>
      <c r="C13" s="15">
        <f t="shared" si="0"/>
      </c>
      <c r="D13" s="91">
        <f>IF(Accueil!K63="X",Accueil!A63,"")</f>
      </c>
      <c r="E13" s="1">
        <f>IF($D13="","",VLOOKUP($D13,Régional!$A$1:$Y$96,16,FALSE))</f>
      </c>
      <c r="F13" s="1">
        <f>IF($D13="","",VLOOKUP($D13,Régional!$A$1:$Y$96,13,FALSE))</f>
      </c>
      <c r="G13" s="17"/>
      <c r="H13" s="17"/>
      <c r="I13" s="17"/>
      <c r="J13" s="17"/>
      <c r="K13" s="17"/>
      <c r="L13" s="17"/>
      <c r="M13" s="17"/>
      <c r="N13" s="17"/>
      <c r="O13" s="2">
        <f t="shared" si="1"/>
        <v>0</v>
      </c>
      <c r="P13" s="3">
        <f t="shared" si="2"/>
        <v>0</v>
      </c>
      <c r="Q13" s="6">
        <f t="shared" si="3"/>
        <v>0</v>
      </c>
      <c r="R13" s="70"/>
      <c r="S13">
        <f t="shared" si="4"/>
      </c>
    </row>
    <row r="14" spans="1:19" ht="12.75">
      <c r="A14" s="1">
        <f>IF($D14="","",VLOOKUP($D14,Accueil!$A$1:$Y$125,5,FALSE))</f>
      </c>
      <c r="B14" s="15">
        <f>IF($D14="","",VLOOKUP($D14,Régional!$A$1:$Y$96,7,FALSE))</f>
      </c>
      <c r="C14" s="15">
        <f t="shared" si="0"/>
      </c>
      <c r="D14" s="91">
        <f>IF(Accueil!K26="X",Accueil!A26,"")</f>
      </c>
      <c r="E14" s="1">
        <f>IF($D14="","",VLOOKUP($D14,Régional!$A$1:$Y$96,16,FALSE))</f>
      </c>
      <c r="F14" s="1">
        <f>IF($D14="","",VLOOKUP($D14,Régional!$A$1:$Y$96,13,FALSE))</f>
      </c>
      <c r="G14" s="17"/>
      <c r="H14" s="17"/>
      <c r="I14" s="17"/>
      <c r="J14" s="17"/>
      <c r="K14" s="17"/>
      <c r="L14" s="17"/>
      <c r="M14" s="17"/>
      <c r="N14" s="17"/>
      <c r="O14" s="2">
        <f t="shared" si="1"/>
        <v>0</v>
      </c>
      <c r="P14" s="3">
        <f t="shared" si="2"/>
        <v>0</v>
      </c>
      <c r="Q14" s="6">
        <f t="shared" si="3"/>
        <v>0</v>
      </c>
      <c r="R14" s="70"/>
      <c r="S14">
        <f t="shared" si="4"/>
      </c>
    </row>
    <row r="15" spans="1:19" ht="12.75">
      <c r="A15" s="1">
        <f>IF($D15="","",VLOOKUP($D15,Accueil!$A$1:$Y$125,5,FALSE))</f>
      </c>
      <c r="B15" s="15">
        <f>IF($D15="","",VLOOKUP($D15,Régional!$A$1:$Y$96,7,FALSE))</f>
      </c>
      <c r="C15" s="15">
        <f t="shared" si="0"/>
      </c>
      <c r="D15" s="91">
        <f>IF(Accueil!K33="X",Accueil!A33,"")</f>
      </c>
      <c r="E15" s="1">
        <f>IF($D15="","",VLOOKUP($D15,Régional!$A$1:$Y$96,16,FALSE))</f>
      </c>
      <c r="F15" s="1">
        <f>IF($D15="","",VLOOKUP($D15,Régional!$A$1:$Y$96,13,FALSE))</f>
      </c>
      <c r="G15" s="17"/>
      <c r="H15" s="17"/>
      <c r="I15" s="17"/>
      <c r="J15" s="17"/>
      <c r="K15" s="17"/>
      <c r="L15" s="17"/>
      <c r="M15" s="17"/>
      <c r="N15" s="17"/>
      <c r="O15" s="2">
        <f t="shared" si="1"/>
        <v>0</v>
      </c>
      <c r="P15" s="3">
        <f t="shared" si="2"/>
        <v>0</v>
      </c>
      <c r="Q15" s="6">
        <f t="shared" si="3"/>
        <v>0</v>
      </c>
      <c r="R15" s="70"/>
      <c r="S15">
        <f t="shared" si="4"/>
      </c>
    </row>
    <row r="16" spans="1:19" ht="12.75">
      <c r="A16" s="1">
        <f>IF($D16="","",VLOOKUP($D16,Accueil!$A$1:$Y$125,5,FALSE))</f>
      </c>
      <c r="B16" s="15">
        <f>IF($D16="","",VLOOKUP($D16,Régional!$A$1:$Y$96,7,FALSE))</f>
      </c>
      <c r="C16" s="15">
        <f t="shared" si="0"/>
      </c>
      <c r="D16" s="91">
        <f>IF(Accueil!K58="X",Accueil!A58,"")</f>
      </c>
      <c r="E16" s="1">
        <f>IF($D16="","",VLOOKUP($D16,Régional!$A$1:$Y$96,16,FALSE))</f>
      </c>
      <c r="F16" s="1">
        <f>IF($D16="","",VLOOKUP($D16,Régional!$A$1:$Y$96,13,FALSE))</f>
      </c>
      <c r="G16" s="17"/>
      <c r="H16" s="17"/>
      <c r="I16" s="17"/>
      <c r="J16" s="17"/>
      <c r="K16" s="17"/>
      <c r="L16" s="17"/>
      <c r="M16" s="17"/>
      <c r="N16" s="17"/>
      <c r="O16" s="2">
        <f t="shared" si="1"/>
        <v>0</v>
      </c>
      <c r="P16" s="3">
        <f t="shared" si="2"/>
        <v>0</v>
      </c>
      <c r="Q16" s="6">
        <f t="shared" si="3"/>
        <v>0</v>
      </c>
      <c r="R16" s="70"/>
      <c r="S16">
        <f t="shared" si="4"/>
      </c>
    </row>
    <row r="17" spans="1:19" ht="12.75">
      <c r="A17" s="1">
        <f>IF($D17="","",VLOOKUP($D17,Accueil!$A$1:$Y$125,5,FALSE))</f>
      </c>
      <c r="B17" s="15">
        <f>IF($D17="","",VLOOKUP($D17,Régional!$A$1:$Y$96,7,FALSE))</f>
      </c>
      <c r="C17" s="15">
        <f t="shared" si="0"/>
      </c>
      <c r="D17" s="91">
        <f>IF(Accueil!K49="X",Accueil!A49,"")</f>
      </c>
      <c r="E17" s="1">
        <f>IF($D17="","",VLOOKUP($D17,Régional!$A$1:$Y$96,16,FALSE))</f>
      </c>
      <c r="F17" s="1">
        <f>IF($D17="","",VLOOKUP($D17,Régional!$A$1:$Y$96,13,FALSE))</f>
      </c>
      <c r="G17" s="17"/>
      <c r="H17" s="17"/>
      <c r="I17" s="17"/>
      <c r="J17" s="17"/>
      <c r="K17" s="17"/>
      <c r="L17" s="17"/>
      <c r="M17" s="17"/>
      <c r="N17" s="17"/>
      <c r="O17" s="2">
        <f t="shared" si="1"/>
        <v>0</v>
      </c>
      <c r="P17" s="3">
        <f t="shared" si="2"/>
        <v>0</v>
      </c>
      <c r="Q17" s="6">
        <f t="shared" si="3"/>
        <v>0</v>
      </c>
      <c r="R17" s="70"/>
      <c r="S17">
        <f t="shared" si="4"/>
      </c>
    </row>
    <row r="18" spans="1:19" ht="12.75">
      <c r="A18" s="1">
        <f>IF($D18="","",VLOOKUP($D18,Accueil!$A$1:$Y$125,5,FALSE))</f>
      </c>
      <c r="B18" s="15">
        <f>IF($D18="","",VLOOKUP($D18,Régional!$A$1:$Y$96,7,FALSE))</f>
      </c>
      <c r="C18" s="15">
        <f t="shared" si="0"/>
      </c>
      <c r="D18" s="91">
        <f>IF(Accueil!K35="X",Accueil!A35,"")</f>
      </c>
      <c r="E18" s="1">
        <f>IF($D18="","",VLOOKUP($D18,Régional!$A$1:$Y$96,16,FALSE))</f>
      </c>
      <c r="F18" s="1">
        <f>IF($D18="","",VLOOKUP($D18,Régional!$A$1:$Y$96,13,FALSE))</f>
      </c>
      <c r="G18" s="17"/>
      <c r="H18" s="17"/>
      <c r="I18" s="17"/>
      <c r="J18" s="17"/>
      <c r="K18" s="17"/>
      <c r="L18" s="17"/>
      <c r="M18" s="17"/>
      <c r="N18" s="17"/>
      <c r="O18" s="2">
        <f t="shared" si="1"/>
        <v>0</v>
      </c>
      <c r="P18" s="3">
        <f t="shared" si="2"/>
        <v>0</v>
      </c>
      <c r="Q18" s="6">
        <f t="shared" si="3"/>
        <v>0</v>
      </c>
      <c r="R18" s="70"/>
      <c r="S18">
        <f t="shared" si="4"/>
      </c>
    </row>
    <row r="19" spans="1:19" ht="12.75">
      <c r="A19" s="1">
        <f>IF($D19="","",VLOOKUP($D19,Accueil!$A$1:$Y$125,5,FALSE))</f>
      </c>
      <c r="B19" s="15">
        <f>IF($D19="","",VLOOKUP($D19,Régional!$A$1:$Y$96,7,FALSE))</f>
      </c>
      <c r="C19" s="15">
        <f t="shared" si="0"/>
      </c>
      <c r="D19" s="91">
        <f>IF(Accueil!K67="X",Accueil!A67,"")</f>
      </c>
      <c r="E19" s="1">
        <f>IF($D19="","",VLOOKUP($D19,Régional!$A$1:$Y$96,16,FALSE))</f>
      </c>
      <c r="F19" s="1">
        <f>IF($D19="","",VLOOKUP($D19,Régional!$A$1:$Y$96,13,FALSE))</f>
      </c>
      <c r="G19" s="17"/>
      <c r="H19" s="17"/>
      <c r="I19" s="17"/>
      <c r="J19" s="17"/>
      <c r="K19" s="17"/>
      <c r="L19" s="17"/>
      <c r="M19" s="17"/>
      <c r="N19" s="17"/>
      <c r="O19" s="2">
        <f t="shared" si="1"/>
        <v>0</v>
      </c>
      <c r="P19" s="3">
        <f t="shared" si="2"/>
        <v>0</v>
      </c>
      <c r="Q19" s="6">
        <f t="shared" si="3"/>
        <v>0</v>
      </c>
      <c r="R19" s="70"/>
      <c r="S19">
        <f t="shared" si="4"/>
      </c>
    </row>
    <row r="20" spans="1:19" ht="12.75">
      <c r="A20" s="1">
        <f>IF($D20="","",VLOOKUP($D20,Accueil!$A$1:$Y$125,5,FALSE))</f>
      </c>
      <c r="B20" s="15">
        <f>IF($D20="","",VLOOKUP($D20,Régional!$A$1:$Y$96,7,FALSE))</f>
      </c>
      <c r="C20" s="15">
        <f t="shared" si="0"/>
      </c>
      <c r="D20" s="91">
        <f>IF(Accueil!K62="X",Accueil!A62,"")</f>
      </c>
      <c r="E20" s="1">
        <f>IF($D20="","",VLOOKUP($D20,Régional!$A$1:$Y$96,16,FALSE))</f>
      </c>
      <c r="F20" s="1">
        <f>IF($D20="","",VLOOKUP($D20,Régional!$A$1:$Y$96,13,FALSE))</f>
      </c>
      <c r="G20" s="17"/>
      <c r="H20" s="17"/>
      <c r="I20" s="17"/>
      <c r="J20" s="17"/>
      <c r="K20" s="17"/>
      <c r="L20" s="17"/>
      <c r="M20" s="17"/>
      <c r="N20" s="17"/>
      <c r="O20" s="2">
        <f t="shared" si="1"/>
        <v>0</v>
      </c>
      <c r="P20" s="3">
        <f t="shared" si="2"/>
        <v>0</v>
      </c>
      <c r="Q20" s="6">
        <f t="shared" si="3"/>
        <v>0</v>
      </c>
      <c r="R20" s="70"/>
      <c r="S20">
        <f t="shared" si="4"/>
      </c>
    </row>
    <row r="21" spans="1:19" ht="12.75">
      <c r="A21" s="1">
        <f>IF($D21="","",VLOOKUP($D21,Accueil!$A$1:$Y$125,5,FALSE))</f>
      </c>
      <c r="B21" s="15">
        <f>IF($D21="","",VLOOKUP($D21,Régional!$A$1:$Y$96,7,FALSE))</f>
      </c>
      <c r="C21" s="15">
        <f t="shared" si="0"/>
      </c>
      <c r="D21" s="91">
        <f>IF(Accueil!K59="X",Accueil!A59,"")</f>
      </c>
      <c r="E21" s="1">
        <f>IF($D21="","",VLOOKUP($D21,Régional!$A$1:$Y$96,16,FALSE))</f>
      </c>
      <c r="F21" s="1">
        <f>IF($D21="","",VLOOKUP($D21,Régional!$A$1:$Y$96,13,FALSE))</f>
      </c>
      <c r="G21" s="17"/>
      <c r="H21" s="17"/>
      <c r="I21" s="17"/>
      <c r="J21" s="17"/>
      <c r="K21" s="17"/>
      <c r="L21" s="17"/>
      <c r="M21" s="17"/>
      <c r="N21" s="17"/>
      <c r="O21" s="2">
        <f t="shared" si="1"/>
        <v>0</v>
      </c>
      <c r="P21" s="3">
        <f t="shared" si="2"/>
        <v>0</v>
      </c>
      <c r="Q21" s="6">
        <f t="shared" si="3"/>
        <v>0</v>
      </c>
      <c r="R21" s="70"/>
      <c r="S21">
        <f t="shared" si="4"/>
      </c>
    </row>
    <row r="22" spans="1:19" ht="12.75">
      <c r="A22" s="1">
        <f>IF($D22="","",VLOOKUP($D22,Accueil!$A$1:$Y$125,5,FALSE))</f>
      </c>
      <c r="B22" s="15">
        <f>IF($D22="","",VLOOKUP($D22,Régional!$A$1:$Y$96,7,FALSE))</f>
      </c>
      <c r="C22" s="15">
        <f t="shared" si="0"/>
      </c>
      <c r="D22" s="91">
        <f>IF(Accueil!K50="X",Accueil!A50,"")</f>
      </c>
      <c r="E22" s="1">
        <f>IF($D22="","",VLOOKUP($D22,Régional!$A$1:$Y$96,16,FALSE))</f>
      </c>
      <c r="F22" s="1">
        <f>IF($D22="","",VLOOKUP($D22,Régional!$A$1:$Y$96,13,FALSE))</f>
      </c>
      <c r="G22" s="17"/>
      <c r="H22" s="17"/>
      <c r="I22" s="17"/>
      <c r="J22" s="17"/>
      <c r="K22" s="17"/>
      <c r="L22" s="17"/>
      <c r="M22" s="17"/>
      <c r="N22" s="17"/>
      <c r="O22" s="2">
        <f t="shared" si="1"/>
        <v>0</v>
      </c>
      <c r="P22" s="3">
        <f t="shared" si="2"/>
        <v>0</v>
      </c>
      <c r="Q22" s="6">
        <f t="shared" si="3"/>
        <v>0</v>
      </c>
      <c r="R22" s="70"/>
      <c r="S22">
        <f t="shared" si="4"/>
      </c>
    </row>
    <row r="23" spans="1:19" ht="12.75">
      <c r="A23" s="1">
        <f>IF($D23="","",VLOOKUP($D23,Accueil!$A$1:$Y$125,5,FALSE))</f>
      </c>
      <c r="B23" s="15">
        <f>IF($D23="","",VLOOKUP($D23,Régional!$A$1:$Y$96,7,FALSE))</f>
      </c>
      <c r="C23" s="15">
        <f t="shared" si="0"/>
      </c>
      <c r="D23" s="91">
        <f>IF(Accueil!K51="X",Accueil!A51,"")</f>
      </c>
      <c r="E23" s="1">
        <f>IF($D23="","",VLOOKUP($D23,Régional!$A$1:$Y$96,16,FALSE))</f>
      </c>
      <c r="F23" s="1">
        <f>IF($D23="","",VLOOKUP($D23,Régional!$A$1:$Y$96,13,FALSE))</f>
      </c>
      <c r="G23" s="17"/>
      <c r="H23" s="17"/>
      <c r="I23" s="17"/>
      <c r="J23" s="17"/>
      <c r="K23" s="17"/>
      <c r="L23" s="17"/>
      <c r="M23" s="17"/>
      <c r="N23" s="17"/>
      <c r="O23" s="2">
        <f t="shared" si="1"/>
        <v>0</v>
      </c>
      <c r="P23" s="3">
        <f t="shared" si="2"/>
        <v>0</v>
      </c>
      <c r="Q23" s="6">
        <f t="shared" si="3"/>
        <v>0</v>
      </c>
      <c r="R23" s="70"/>
      <c r="S23">
        <f t="shared" si="4"/>
      </c>
    </row>
    <row r="24" spans="1:19" ht="12.75">
      <c r="A24" s="1">
        <f>IF($D24="","",VLOOKUP($D24,Accueil!$A$1:$Y$125,5,FALSE))</f>
      </c>
      <c r="B24" s="15">
        <f>IF($D24="","",VLOOKUP($D24,Régional!$A$1:$Y$96,7,FALSE))</f>
      </c>
      <c r="C24" s="15">
        <f t="shared" si="0"/>
      </c>
      <c r="D24" s="91">
        <f>IF(Accueil!K52="X",Accueil!A52,"")</f>
      </c>
      <c r="E24" s="1">
        <f>IF($D24="","",VLOOKUP($D24,Régional!$A$1:$Y$96,16,FALSE))</f>
      </c>
      <c r="F24" s="1">
        <f>IF($D24="","",VLOOKUP($D24,Régional!$A$1:$Y$96,13,FALSE))</f>
      </c>
      <c r="G24" s="17"/>
      <c r="H24" s="17"/>
      <c r="I24" s="17"/>
      <c r="J24" s="17"/>
      <c r="K24" s="17"/>
      <c r="L24" s="17"/>
      <c r="M24" s="17"/>
      <c r="N24" s="17"/>
      <c r="O24" s="2">
        <f t="shared" si="1"/>
        <v>0</v>
      </c>
      <c r="P24" s="3">
        <f t="shared" si="2"/>
        <v>0</v>
      </c>
      <c r="Q24" s="6">
        <f t="shared" si="3"/>
        <v>0</v>
      </c>
      <c r="R24" s="70"/>
      <c r="S24">
        <f t="shared" si="4"/>
      </c>
    </row>
    <row r="25" spans="1:19" ht="12.75">
      <c r="A25" s="1">
        <f>IF($D25="","",VLOOKUP($D25,Accueil!$A$1:$Y$125,5,FALSE))</f>
      </c>
      <c r="B25" s="15">
        <f>IF($D25="","",VLOOKUP($D25,Régional!$A$1:$Y$96,7,FALSE))</f>
      </c>
      <c r="C25" s="15">
        <f t="shared" si="0"/>
      </c>
      <c r="D25" s="91">
        <f>IF(Accueil!K53="X",Accueil!A53,"")</f>
      </c>
      <c r="E25" s="1">
        <f>IF($D25="","",VLOOKUP($D25,Régional!$A$1:$Y$96,16,FALSE))</f>
      </c>
      <c r="F25" s="1">
        <f>IF($D25="","",VLOOKUP($D25,Régional!$A$1:$Y$96,13,FALSE))</f>
      </c>
      <c r="G25" s="17"/>
      <c r="H25" s="17"/>
      <c r="I25" s="17"/>
      <c r="J25" s="17"/>
      <c r="K25" s="17"/>
      <c r="L25" s="17"/>
      <c r="M25" s="17"/>
      <c r="N25" s="17"/>
      <c r="O25" s="2">
        <f t="shared" si="1"/>
        <v>0</v>
      </c>
      <c r="P25" s="3">
        <f t="shared" si="2"/>
        <v>0</v>
      </c>
      <c r="Q25" s="6">
        <f t="shared" si="3"/>
        <v>0</v>
      </c>
      <c r="R25" s="70"/>
      <c r="S25">
        <f t="shared" si="4"/>
      </c>
    </row>
    <row r="26" spans="1:19" ht="12.75">
      <c r="A26" s="1">
        <f>IF($D26="","",VLOOKUP($D26,Accueil!$A$1:$Y$125,5,FALSE))</f>
      </c>
      <c r="B26" s="15">
        <f>IF($D26="","",VLOOKUP($D26,Régional!$A$1:$Y$96,7,FALSE))</f>
      </c>
      <c r="C26" s="15">
        <f t="shared" si="0"/>
      </c>
      <c r="D26" s="91">
        <f>IF(Accueil!K54="X",Accueil!A54,"")</f>
      </c>
      <c r="E26" s="1">
        <f>IF($D26="","",VLOOKUP($D26,Régional!$A$1:$Y$96,16,FALSE))</f>
      </c>
      <c r="F26" s="1">
        <f>IF($D26="","",VLOOKUP($D26,Régional!$A$1:$Y$96,13,FALSE))</f>
      </c>
      <c r="G26" s="17"/>
      <c r="H26" s="17"/>
      <c r="I26" s="17"/>
      <c r="J26" s="17"/>
      <c r="K26" s="17"/>
      <c r="L26" s="17"/>
      <c r="M26" s="17"/>
      <c r="N26" s="17"/>
      <c r="O26" s="2">
        <f t="shared" si="1"/>
        <v>0</v>
      </c>
      <c r="P26" s="3">
        <f t="shared" si="2"/>
        <v>0</v>
      </c>
      <c r="Q26" s="6">
        <f t="shared" si="3"/>
        <v>0</v>
      </c>
      <c r="R26" s="70"/>
      <c r="S26">
        <f t="shared" si="4"/>
      </c>
    </row>
    <row r="27" spans="1:19" ht="12.75">
      <c r="A27" s="1">
        <f>IF($D27="","",VLOOKUP($D27,Accueil!$A$1:$Y$125,5,FALSE))</f>
      </c>
      <c r="B27" s="15">
        <f>IF($D27="","",VLOOKUP($D27,Régional!$A$1:$Y$96,7,FALSE))</f>
      </c>
      <c r="C27" s="15">
        <f t="shared" si="0"/>
      </c>
      <c r="D27" s="91">
        <f>IF(Accueil!K41="X",Accueil!A41,"")</f>
      </c>
      <c r="E27" s="1">
        <f>IF($D27="","",VLOOKUP($D27,Régional!$A$1:$Y$96,16,FALSE))</f>
      </c>
      <c r="F27" s="1">
        <f>IF($D27="","",VLOOKUP($D27,Régional!$A$1:$Y$96,13,FALSE))</f>
      </c>
      <c r="G27" s="17"/>
      <c r="H27" s="17"/>
      <c r="I27" s="17"/>
      <c r="J27" s="17"/>
      <c r="K27" s="17"/>
      <c r="L27" s="17"/>
      <c r="M27" s="17"/>
      <c r="N27" s="17"/>
      <c r="O27" s="2">
        <f t="shared" si="1"/>
        <v>0</v>
      </c>
      <c r="P27" s="3">
        <f t="shared" si="2"/>
        <v>0</v>
      </c>
      <c r="Q27" s="6">
        <f t="shared" si="3"/>
        <v>0</v>
      </c>
      <c r="R27" s="70"/>
      <c r="S27">
        <f t="shared" si="4"/>
      </c>
    </row>
    <row r="28" spans="1:19" ht="12.75">
      <c r="A28" s="1">
        <f>IF($D28="","",VLOOKUP($D28,Accueil!$A$1:$Y$125,5,FALSE))</f>
      </c>
      <c r="B28" s="15">
        <f>IF($D28="","",VLOOKUP($D28,Régional!$A$1:$Y$96,7,FALSE))</f>
      </c>
      <c r="C28" s="15">
        <f t="shared" si="0"/>
      </c>
      <c r="D28" s="91">
        <f>IF(Accueil!K32="X",Accueil!A32,"")</f>
      </c>
      <c r="E28" s="1">
        <f>IF($D28="","",VLOOKUP($D28,Régional!$A$1:$Y$96,16,FALSE))</f>
      </c>
      <c r="F28" s="1">
        <f>IF($D28="","",VLOOKUP($D28,Régional!$A$1:$Y$96,13,FALSE))</f>
      </c>
      <c r="G28" s="17"/>
      <c r="H28" s="17"/>
      <c r="I28" s="17"/>
      <c r="J28" s="17"/>
      <c r="K28" s="17"/>
      <c r="L28" s="17"/>
      <c r="M28" s="17"/>
      <c r="N28" s="17"/>
      <c r="O28" s="2">
        <f t="shared" si="1"/>
        <v>0</v>
      </c>
      <c r="P28" s="3">
        <f t="shared" si="2"/>
        <v>0</v>
      </c>
      <c r="Q28" s="6">
        <f t="shared" si="3"/>
        <v>0</v>
      </c>
      <c r="R28" s="70"/>
      <c r="S28">
        <f t="shared" si="4"/>
      </c>
    </row>
    <row r="29" spans="1:19" ht="12.75">
      <c r="A29" s="1">
        <f>IF($D29="","",VLOOKUP($D29,Accueil!$A$1:$Y$125,5,FALSE))</f>
      </c>
      <c r="B29" s="15">
        <f>IF($D29="","",VLOOKUP($D29,Régional!$A$1:$Y$96,7,FALSE))</f>
      </c>
      <c r="C29" s="15">
        <f t="shared" si="0"/>
      </c>
      <c r="D29" s="91">
        <f>IF(Accueil!K55="X",Accueil!A55,"")</f>
      </c>
      <c r="E29" s="1">
        <f>IF($D29="","",VLOOKUP($D29,Régional!$A$1:$Y$96,16,FALSE))</f>
      </c>
      <c r="F29" s="1">
        <f>IF($D29="","",VLOOKUP($D29,Régional!$A$1:$Y$96,13,FALSE))</f>
      </c>
      <c r="G29" s="17"/>
      <c r="H29" s="17"/>
      <c r="I29" s="17"/>
      <c r="J29" s="17"/>
      <c r="K29" s="17"/>
      <c r="L29" s="17"/>
      <c r="M29" s="17"/>
      <c r="N29" s="17"/>
      <c r="O29" s="2">
        <f t="shared" si="1"/>
        <v>0</v>
      </c>
      <c r="P29" s="3">
        <f t="shared" si="2"/>
        <v>0</v>
      </c>
      <c r="Q29" s="6">
        <f t="shared" si="3"/>
        <v>0</v>
      </c>
      <c r="R29" s="70"/>
      <c r="S29">
        <f t="shared" si="4"/>
      </c>
    </row>
    <row r="30" spans="1:19" ht="12.75">
      <c r="A30" s="1">
        <f>IF($D30="","",VLOOKUP($D30,Accueil!$A$1:$Y$125,5,FALSE))</f>
      </c>
      <c r="B30" s="15">
        <f>IF($D30="","",VLOOKUP($D30,Régional!$A$1:$Y$96,7,FALSE))</f>
      </c>
      <c r="C30" s="15">
        <f t="shared" si="0"/>
      </c>
      <c r="D30" s="91">
        <f>IF(Accueil!K64="X",Accueil!A64,"")</f>
      </c>
      <c r="E30" s="1">
        <f>IF($D30="","",VLOOKUP($D30,Régional!$A$1:$Y$96,16,FALSE))</f>
      </c>
      <c r="F30" s="1">
        <f>IF($D30="","",VLOOKUP($D30,Régional!$A$1:$Y$96,13,FALSE))</f>
      </c>
      <c r="G30" s="17"/>
      <c r="H30" s="17"/>
      <c r="I30" s="17"/>
      <c r="J30" s="17"/>
      <c r="K30" s="17"/>
      <c r="L30" s="17"/>
      <c r="M30" s="17"/>
      <c r="N30" s="17"/>
      <c r="O30" s="2">
        <f t="shared" si="1"/>
        <v>0</v>
      </c>
      <c r="P30" s="3">
        <f t="shared" si="2"/>
        <v>0</v>
      </c>
      <c r="Q30" s="6">
        <f t="shared" si="3"/>
        <v>0</v>
      </c>
      <c r="R30" s="70"/>
      <c r="S30">
        <f t="shared" si="4"/>
      </c>
    </row>
    <row r="31" spans="1:19" ht="12.75">
      <c r="A31" s="1">
        <f>IF($D31="","",VLOOKUP($D31,Accueil!$A$1:$Y$125,5,FALSE))</f>
      </c>
      <c r="B31" s="15">
        <f>IF($D31="","",VLOOKUP($D31,Régional!$A$1:$Y$96,7,FALSE))</f>
      </c>
      <c r="C31" s="15">
        <f t="shared" si="0"/>
      </c>
      <c r="D31" s="91">
        <f>IF(Accueil!K48="X",Accueil!A48,"")</f>
      </c>
      <c r="E31" s="1">
        <f>IF($D31="","",VLOOKUP($D31,Régional!$A$1:$Y$96,16,FALSE))</f>
      </c>
      <c r="F31" s="1">
        <f>IF($D31="","",VLOOKUP($D31,Régional!$A$1:$Y$96,13,FALSE))</f>
      </c>
      <c r="G31" s="17"/>
      <c r="H31" s="17"/>
      <c r="I31" s="17"/>
      <c r="J31" s="17"/>
      <c r="K31" s="17"/>
      <c r="L31" s="17"/>
      <c r="M31" s="17"/>
      <c r="N31" s="17"/>
      <c r="O31" s="2">
        <f t="shared" si="1"/>
        <v>0</v>
      </c>
      <c r="P31" s="3">
        <f t="shared" si="2"/>
        <v>0</v>
      </c>
      <c r="Q31" s="6">
        <f t="shared" si="3"/>
        <v>0</v>
      </c>
      <c r="R31" s="70"/>
      <c r="S31">
        <f t="shared" si="4"/>
      </c>
    </row>
    <row r="32" spans="1:19" ht="12.75">
      <c r="A32" s="1">
        <f>IF($D32="","",VLOOKUP($D32,Accueil!$A$1:$Y$125,5,FALSE))</f>
      </c>
      <c r="B32" s="15">
        <f>IF($D32="","",VLOOKUP($D32,Régional!$A$1:$Y$96,7,FALSE))</f>
      </c>
      <c r="C32" s="15">
        <f t="shared" si="0"/>
      </c>
      <c r="D32" s="91">
        <f>IF(Accueil!K46="X",Accueil!A46,"")</f>
      </c>
      <c r="E32" s="1">
        <f>IF($D32="","",VLOOKUP($D32,Régional!$A$1:$Y$96,16,FALSE))</f>
      </c>
      <c r="F32" s="1">
        <f>IF($D32="","",VLOOKUP($D32,Régional!$A$1:$Y$96,13,FALSE))</f>
      </c>
      <c r="G32" s="17"/>
      <c r="H32" s="17"/>
      <c r="I32" s="17"/>
      <c r="J32" s="17"/>
      <c r="K32" s="17"/>
      <c r="L32" s="17"/>
      <c r="M32" s="17"/>
      <c r="N32" s="17"/>
      <c r="O32" s="2">
        <f t="shared" si="1"/>
        <v>0</v>
      </c>
      <c r="P32" s="3">
        <f t="shared" si="2"/>
        <v>0</v>
      </c>
      <c r="Q32" s="6">
        <f t="shared" si="3"/>
        <v>0</v>
      </c>
      <c r="R32" s="70"/>
      <c r="S32">
        <f t="shared" si="4"/>
      </c>
    </row>
    <row r="33" spans="1:19" ht="12.75">
      <c r="A33" s="1">
        <f>IF($D33="","",VLOOKUP($D33,Accueil!$A$1:$Y$125,5,FALSE))</f>
      </c>
      <c r="B33" s="15">
        <f>IF($D33="","",VLOOKUP($D33,Régional!$A$1:$Y$96,7,FALSE))</f>
      </c>
      <c r="C33" s="15">
        <f t="shared" si="0"/>
      </c>
      <c r="D33" s="91">
        <f>IF(Accueil!K68="X",Accueil!A68,"")</f>
      </c>
      <c r="E33" s="1">
        <f>IF($D33="","",VLOOKUP($D33,Régional!$A$1:$Y$96,16,FALSE))</f>
      </c>
      <c r="F33" s="1">
        <f>IF($D33="","",VLOOKUP($D33,Régional!$A$1:$Y$96,13,FALSE))</f>
      </c>
      <c r="G33" s="17"/>
      <c r="H33" s="17"/>
      <c r="I33" s="17"/>
      <c r="J33" s="17"/>
      <c r="K33" s="17"/>
      <c r="L33" s="17"/>
      <c r="M33" s="17"/>
      <c r="N33" s="17"/>
      <c r="O33" s="2">
        <f t="shared" si="1"/>
        <v>0</v>
      </c>
      <c r="P33" s="3">
        <f t="shared" si="2"/>
        <v>0</v>
      </c>
      <c r="Q33" s="6">
        <f t="shared" si="3"/>
        <v>0</v>
      </c>
      <c r="R33" s="70"/>
      <c r="S33">
        <f t="shared" si="4"/>
      </c>
    </row>
    <row r="34" spans="1:19" ht="12.75">
      <c r="A34" s="1">
        <f>IF($D34="","",VLOOKUP($D34,Accueil!$A$1:$Y$125,5,FALSE))</f>
      </c>
      <c r="B34" s="15">
        <f>IF($D34="","",VLOOKUP($D34,Régional!$A$1:$Y$96,7,FALSE))</f>
      </c>
      <c r="C34" s="15">
        <f t="shared" si="0"/>
      </c>
      <c r="D34" s="91">
        <f>IF(Accueil!K31="X",Accueil!A31,"")</f>
      </c>
      <c r="E34" s="1">
        <f>IF($D34="","",VLOOKUP($D34,Régional!$A$1:$Y$96,16,FALSE))</f>
      </c>
      <c r="F34" s="1">
        <f>IF($D34="","",VLOOKUP($D34,Régional!$A$1:$Y$96,13,FALSE))</f>
      </c>
      <c r="G34" s="17"/>
      <c r="H34" s="17"/>
      <c r="I34" s="17"/>
      <c r="J34" s="17"/>
      <c r="K34" s="17"/>
      <c r="L34" s="17"/>
      <c r="M34" s="17"/>
      <c r="N34" s="17"/>
      <c r="O34" s="2">
        <f t="shared" si="1"/>
        <v>0</v>
      </c>
      <c r="P34" s="3">
        <f t="shared" si="2"/>
        <v>0</v>
      </c>
      <c r="Q34" s="6">
        <f t="shared" si="3"/>
        <v>0</v>
      </c>
      <c r="R34" s="70"/>
      <c r="S34">
        <f t="shared" si="4"/>
      </c>
    </row>
    <row r="35" spans="1:19" ht="12.75">
      <c r="A35" s="1">
        <f>IF($D35="","",VLOOKUP($D35,Accueil!$A$1:$Y$125,5,FALSE))</f>
      </c>
      <c r="B35" s="15">
        <f>IF($D35="","",VLOOKUP($D35,Régional!$A$1:$Y$96,7,FALSE))</f>
      </c>
      <c r="C35" s="15">
        <f t="shared" si="0"/>
      </c>
      <c r="D35" s="91">
        <f>IF(Accueil!K72="X",Accueil!A72,"")</f>
      </c>
      <c r="E35" s="1">
        <f>IF($D35="","",VLOOKUP($D35,Régional!$A$1:$Y$96,16,FALSE))</f>
      </c>
      <c r="F35" s="1">
        <f>IF($D35="","",VLOOKUP($D35,Régional!$A$1:$Y$96,13,FALSE))</f>
      </c>
      <c r="G35" s="17"/>
      <c r="H35" s="17"/>
      <c r="I35" s="17"/>
      <c r="J35" s="17"/>
      <c r="K35" s="17"/>
      <c r="L35" s="17"/>
      <c r="M35" s="17"/>
      <c r="N35" s="17"/>
      <c r="O35" s="2">
        <f t="shared" si="1"/>
        <v>0</v>
      </c>
      <c r="P35" s="3">
        <f t="shared" si="2"/>
        <v>0</v>
      </c>
      <c r="Q35" s="6">
        <f t="shared" si="3"/>
        <v>0</v>
      </c>
      <c r="R35" s="70"/>
      <c r="S35">
        <f t="shared" si="4"/>
      </c>
    </row>
    <row r="36" spans="1:19" ht="12.75">
      <c r="A36" s="1">
        <f>IF($D36="","",VLOOKUP($D36,Accueil!$A$1:$Y$125,5,FALSE))</f>
      </c>
      <c r="B36" s="15">
        <f>IF($D36="","",VLOOKUP($D36,Régional!$A$1:$Y$96,7,FALSE))</f>
      </c>
      <c r="C36" s="15">
        <f t="shared" si="0"/>
      </c>
      <c r="D36" s="91">
        <f>IF(Accueil!K69="X",Accueil!A69,"")</f>
      </c>
      <c r="E36" s="1">
        <f>IF($D36="","",VLOOKUP($D36,Régional!$A$1:$Y$96,16,FALSE))</f>
      </c>
      <c r="F36" s="1">
        <f>IF($D36="","",VLOOKUP($D36,Régional!$A$1:$Y$96,13,FALSE))</f>
      </c>
      <c r="G36" s="17"/>
      <c r="H36" s="17"/>
      <c r="I36" s="17"/>
      <c r="J36" s="17"/>
      <c r="K36" s="17"/>
      <c r="L36" s="17"/>
      <c r="M36" s="17"/>
      <c r="N36" s="17"/>
      <c r="O36" s="2">
        <f t="shared" si="1"/>
        <v>0</v>
      </c>
      <c r="P36" s="3">
        <f t="shared" si="2"/>
        <v>0</v>
      </c>
      <c r="Q36" s="6">
        <f t="shared" si="3"/>
        <v>0</v>
      </c>
      <c r="R36" s="70"/>
      <c r="S36">
        <f t="shared" si="4"/>
      </c>
    </row>
    <row r="37" spans="1:19" ht="12.75">
      <c r="A37" s="1">
        <f>IF($D37="","",VLOOKUP($D37,Accueil!$A$1:$Y$125,5,FALSE))</f>
      </c>
      <c r="B37" s="15">
        <f>IF($D37="","",VLOOKUP($D37,Régional!$A$1:$Y$96,7,FALSE))</f>
      </c>
      <c r="C37" s="15">
        <f aca="true" t="shared" si="5" ref="C37:C68">CONCATENATE(A37,B37)</f>
      </c>
      <c r="D37" s="91">
        <f>IF(Accueil!K70="X",Accueil!A70,"")</f>
      </c>
      <c r="E37" s="1">
        <f>IF($D37="","",VLOOKUP($D37,Régional!$A$1:$Y$96,16,FALSE))</f>
      </c>
      <c r="F37" s="1">
        <f>IF($D37="","",VLOOKUP($D37,Régional!$A$1:$Y$96,13,FALSE))</f>
      </c>
      <c r="G37" s="17"/>
      <c r="H37" s="17"/>
      <c r="I37" s="17"/>
      <c r="J37" s="17"/>
      <c r="K37" s="17"/>
      <c r="L37" s="17"/>
      <c r="M37" s="17"/>
      <c r="N37" s="17"/>
      <c r="O37" s="2">
        <f aca="true" t="shared" si="6" ref="O37:O68">COUNTA(G37:N37)</f>
        <v>0</v>
      </c>
      <c r="P37" s="3">
        <f aca="true" t="shared" si="7" ref="P37:P68">SUM(G37:N37)</f>
        <v>0</v>
      </c>
      <c r="Q37" s="6">
        <f aca="true" t="shared" si="8" ref="Q37:Q68">IF(O37=0,0,P37/O37)</f>
        <v>0</v>
      </c>
      <c r="R37" s="70"/>
      <c r="S37">
        <f aca="true" t="shared" si="9" ref="S37:S68">IF(D37="","","X")</f>
      </c>
    </row>
    <row r="38" spans="1:19" ht="12.75">
      <c r="A38" s="1">
        <f>IF($D38="","",VLOOKUP($D38,Accueil!$A$1:$Y$125,5,FALSE))</f>
      </c>
      <c r="B38" s="15">
        <f>IF($D38="","",VLOOKUP($D38,Régional!$A$1:$Y$96,7,FALSE))</f>
      </c>
      <c r="C38" s="15">
        <f t="shared" si="5"/>
      </c>
      <c r="D38" s="91">
        <f>IF(Accueil!K71="X",Accueil!A71,"")</f>
      </c>
      <c r="E38" s="1">
        <f>IF($D38="","",VLOOKUP($D38,Régional!$A$1:$Y$96,16,FALSE))</f>
      </c>
      <c r="F38" s="1">
        <f>IF($D38="","",VLOOKUP($D38,Régional!$A$1:$Y$96,13,FALSE))</f>
      </c>
      <c r="G38" s="17"/>
      <c r="H38" s="17"/>
      <c r="I38" s="17"/>
      <c r="J38" s="17"/>
      <c r="K38" s="17"/>
      <c r="L38" s="17"/>
      <c r="M38" s="17"/>
      <c r="N38" s="17"/>
      <c r="O38" s="2">
        <f t="shared" si="6"/>
        <v>0</v>
      </c>
      <c r="P38" s="3">
        <f t="shared" si="7"/>
        <v>0</v>
      </c>
      <c r="Q38" s="6">
        <f t="shared" si="8"/>
        <v>0</v>
      </c>
      <c r="R38" s="70"/>
      <c r="S38">
        <f t="shared" si="9"/>
      </c>
    </row>
    <row r="39" spans="1:19" ht="12.75">
      <c r="A39" s="1">
        <f>IF($D39="","",VLOOKUP($D39,Accueil!$A$1:$Y$125,5,FALSE))</f>
      </c>
      <c r="B39" s="15">
        <f>IF($D39="","",VLOOKUP($D39,Régional!$A$1:$Y$96,7,FALSE))</f>
      </c>
      <c r="C39" s="15">
        <f t="shared" si="5"/>
      </c>
      <c r="D39" s="91">
        <f>IF(Accueil!K29="X",Accueil!A29,"")</f>
      </c>
      <c r="E39" s="1">
        <f>IF($D39="","",VLOOKUP($D39,Régional!$A$1:$Y$96,16,FALSE))</f>
      </c>
      <c r="F39" s="1">
        <f>IF($D39="","",VLOOKUP($D39,Régional!$A$1:$Y$96,13,FALSE))</f>
      </c>
      <c r="G39" s="17"/>
      <c r="H39" s="17"/>
      <c r="I39" s="17"/>
      <c r="J39" s="17"/>
      <c r="K39" s="17"/>
      <c r="L39" s="17"/>
      <c r="M39" s="17"/>
      <c r="N39" s="17"/>
      <c r="O39" s="2">
        <f t="shared" si="6"/>
        <v>0</v>
      </c>
      <c r="P39" s="3">
        <f t="shared" si="7"/>
        <v>0</v>
      </c>
      <c r="Q39" s="6">
        <f t="shared" si="8"/>
        <v>0</v>
      </c>
      <c r="R39" s="70"/>
      <c r="S39">
        <f t="shared" si="9"/>
      </c>
    </row>
    <row r="40" spans="1:19" ht="12.75">
      <c r="A40" s="1">
        <f>IF($D40="","",VLOOKUP($D40,Accueil!$A$1:$Y$125,5,FALSE))</f>
      </c>
      <c r="B40" s="15">
        <f>IF($D40="","",VLOOKUP($D40,Régional!$A$1:$Y$96,7,FALSE))</f>
      </c>
      <c r="C40" s="15">
        <f t="shared" si="5"/>
      </c>
      <c r="D40" s="91">
        <f>IF(Accueil!K43="X",Accueil!A43,"")</f>
      </c>
      <c r="E40" s="1">
        <f>IF($D40="","",VLOOKUP($D40,Régional!$A$1:$Y$96,16,FALSE))</f>
      </c>
      <c r="F40" s="1">
        <f>IF($D40="","",VLOOKUP($D40,Régional!$A$1:$Y$96,13,FALSE))</f>
      </c>
      <c r="G40" s="17"/>
      <c r="H40" s="17"/>
      <c r="I40" s="17"/>
      <c r="J40" s="17"/>
      <c r="K40" s="17"/>
      <c r="L40" s="17"/>
      <c r="M40" s="17"/>
      <c r="N40" s="17"/>
      <c r="O40" s="2">
        <f t="shared" si="6"/>
        <v>0</v>
      </c>
      <c r="P40" s="3">
        <f t="shared" si="7"/>
        <v>0</v>
      </c>
      <c r="Q40" s="6">
        <f t="shared" si="8"/>
        <v>0</v>
      </c>
      <c r="R40" s="70"/>
      <c r="S40">
        <f t="shared" si="9"/>
      </c>
    </row>
    <row r="41" spans="1:19" ht="12.75">
      <c r="A41" s="1">
        <f>IF($D41="","",VLOOKUP($D41,Accueil!$A$1:$Y$125,5,FALSE))</f>
      </c>
      <c r="B41" s="15">
        <f>IF($D41="","",VLOOKUP($D41,Régional!$A$1:$Y$96,7,FALSE))</f>
      </c>
      <c r="C41" s="15">
        <f t="shared" si="5"/>
      </c>
      <c r="D41" s="91">
        <f>IF(Accueil!K66="X",Accueil!A66,"")</f>
      </c>
      <c r="E41" s="1">
        <f>IF($D41="","",VLOOKUP($D41,Régional!$A$1:$Y$96,16,FALSE))</f>
      </c>
      <c r="F41" s="1">
        <f>IF($D41="","",VLOOKUP($D41,Régional!$A$1:$Y$96,13,FALSE))</f>
      </c>
      <c r="G41" s="17"/>
      <c r="H41" s="17"/>
      <c r="I41" s="17"/>
      <c r="J41" s="17"/>
      <c r="K41" s="17"/>
      <c r="L41" s="17"/>
      <c r="M41" s="17"/>
      <c r="N41" s="17"/>
      <c r="O41" s="2">
        <f t="shared" si="6"/>
        <v>0</v>
      </c>
      <c r="P41" s="3">
        <f t="shared" si="7"/>
        <v>0</v>
      </c>
      <c r="Q41" s="6">
        <f t="shared" si="8"/>
        <v>0</v>
      </c>
      <c r="R41" s="70"/>
      <c r="S41">
        <f t="shared" si="9"/>
      </c>
    </row>
    <row r="42" spans="1:19" ht="12.75">
      <c r="A42" s="1">
        <f>IF($D42="","",VLOOKUP($D42,Accueil!$A$1:$Y$125,5,FALSE))</f>
      </c>
      <c r="B42" s="15">
        <f>IF($D42="","",VLOOKUP($D42,Régional!$A$1:$Y$96,7,FALSE))</f>
      </c>
      <c r="C42" s="15">
        <f t="shared" si="5"/>
      </c>
      <c r="D42" s="91">
        <f>IF(Accueil!K47="X",Accueil!A47,"")</f>
      </c>
      <c r="E42" s="1">
        <f>IF($D42="","",VLOOKUP($D42,Régional!$A$1:$Y$96,16,FALSE))</f>
      </c>
      <c r="F42" s="1">
        <f>IF($D42="","",VLOOKUP($D42,Régional!$A$1:$Y$96,13,FALSE))</f>
      </c>
      <c r="G42" s="17"/>
      <c r="H42" s="17"/>
      <c r="I42" s="17"/>
      <c r="J42" s="17"/>
      <c r="K42" s="17"/>
      <c r="L42" s="17"/>
      <c r="M42" s="17"/>
      <c r="N42" s="17"/>
      <c r="O42" s="2">
        <f t="shared" si="6"/>
        <v>0</v>
      </c>
      <c r="P42" s="3">
        <f t="shared" si="7"/>
        <v>0</v>
      </c>
      <c r="Q42" s="6">
        <f t="shared" si="8"/>
        <v>0</v>
      </c>
      <c r="R42" s="70"/>
      <c r="S42">
        <f t="shared" si="9"/>
      </c>
    </row>
    <row r="43" spans="1:19" ht="12.75">
      <c r="A43" s="1">
        <f>IF($D43="","",VLOOKUP($D43,Accueil!$A$1:$Y$125,5,FALSE))</f>
      </c>
      <c r="B43" s="15">
        <f>IF($D43="","",VLOOKUP($D43,Régional!$A$1:$Y$96,7,FALSE))</f>
      </c>
      <c r="C43" s="15">
        <f t="shared" si="5"/>
      </c>
      <c r="D43" s="91">
        <f>IF(Accueil!K56="X",Accueil!A56,"")</f>
      </c>
      <c r="E43" s="1">
        <f>IF($D43="","",VLOOKUP($D43,Régional!$A$1:$Y$96,16,FALSE))</f>
      </c>
      <c r="F43" s="1">
        <f>IF($D43="","",VLOOKUP($D43,Régional!$A$1:$Y$96,13,FALSE))</f>
      </c>
      <c r="G43" s="17"/>
      <c r="H43" s="17"/>
      <c r="I43" s="17"/>
      <c r="J43" s="17"/>
      <c r="K43" s="17"/>
      <c r="L43" s="17"/>
      <c r="M43" s="17"/>
      <c r="N43" s="17"/>
      <c r="O43" s="2">
        <f t="shared" si="6"/>
        <v>0</v>
      </c>
      <c r="P43" s="3">
        <f t="shared" si="7"/>
        <v>0</v>
      </c>
      <c r="Q43" s="6">
        <f t="shared" si="8"/>
        <v>0</v>
      </c>
      <c r="R43" s="70"/>
      <c r="S43">
        <f t="shared" si="9"/>
      </c>
    </row>
    <row r="44" spans="1:19" ht="12.75">
      <c r="A44" s="1">
        <f>IF($D44="","",VLOOKUP($D44,Accueil!$A$1:$Y$125,5,FALSE))</f>
      </c>
      <c r="B44" s="15">
        <f>IF($D44="","",VLOOKUP($D44,Régional!$A$1:$Y$96,7,FALSE))</f>
      </c>
      <c r="C44" s="15">
        <f t="shared" si="5"/>
      </c>
      <c r="D44" s="91">
        <f>IF(Accueil!K28="X",Accueil!A28,"")</f>
      </c>
      <c r="E44" s="1">
        <f>IF($D44="","",VLOOKUP($D44,Régional!$A$1:$Y$96,16,FALSE))</f>
      </c>
      <c r="F44" s="1">
        <f>IF($D44="","",VLOOKUP($D44,Régional!$A$1:$Y$96,13,FALSE))</f>
      </c>
      <c r="G44" s="17"/>
      <c r="H44" s="17"/>
      <c r="I44" s="17"/>
      <c r="J44" s="17"/>
      <c r="K44" s="17"/>
      <c r="L44" s="17"/>
      <c r="M44" s="17"/>
      <c r="N44" s="17"/>
      <c r="O44" s="2">
        <f t="shared" si="6"/>
        <v>0</v>
      </c>
      <c r="P44" s="3">
        <f t="shared" si="7"/>
        <v>0</v>
      </c>
      <c r="Q44" s="6">
        <f t="shared" si="8"/>
        <v>0</v>
      </c>
      <c r="R44" s="70"/>
      <c r="S44">
        <f t="shared" si="9"/>
      </c>
    </row>
    <row r="45" spans="1:19" ht="12.75">
      <c r="A45" s="1">
        <f>IF($D45="","",VLOOKUP($D45,Accueil!$A$1:$Y$125,5,FALSE))</f>
      </c>
      <c r="B45" s="15">
        <f>IF($D45="","",VLOOKUP($D45,Régional!$A$1:$Y$96,7,FALSE))</f>
      </c>
      <c r="C45" s="15">
        <f t="shared" si="5"/>
      </c>
      <c r="D45" s="91">
        <f>IF(Accueil!K44="X",Accueil!A44,"")</f>
      </c>
      <c r="E45" s="1">
        <f>IF($D45="","",VLOOKUP($D45,Régional!$A$1:$Y$96,16,FALSE))</f>
      </c>
      <c r="F45" s="1">
        <f>IF($D45="","",VLOOKUP($D45,Régional!$A$1:$Y$96,13,FALSE))</f>
      </c>
      <c r="G45" s="17"/>
      <c r="H45" s="17"/>
      <c r="I45" s="17"/>
      <c r="J45" s="17"/>
      <c r="K45" s="17"/>
      <c r="L45" s="17"/>
      <c r="M45" s="17"/>
      <c r="N45" s="17"/>
      <c r="O45" s="2">
        <f t="shared" si="6"/>
        <v>0</v>
      </c>
      <c r="P45" s="3">
        <f t="shared" si="7"/>
        <v>0</v>
      </c>
      <c r="Q45" s="6">
        <f t="shared" si="8"/>
        <v>0</v>
      </c>
      <c r="R45" s="70"/>
      <c r="S45">
        <f t="shared" si="9"/>
      </c>
    </row>
    <row r="46" spans="1:19" ht="12.75">
      <c r="A46" s="1">
        <f>IF($D46="","",VLOOKUP($D46,Accueil!$A$1:$Y$125,5,FALSE))</f>
      </c>
      <c r="B46" s="15">
        <f>IF($D46="","",VLOOKUP($D46,Régional!$A$1:$Y$96,7,FALSE))</f>
      </c>
      <c r="C46" s="15">
        <f t="shared" si="5"/>
      </c>
      <c r="D46" s="91">
        <f>IF(Accueil!K61="X",Accueil!A61,"")</f>
      </c>
      <c r="E46" s="1">
        <f>IF($D46="","",VLOOKUP($D46,Régional!$A$1:$Y$96,16,FALSE))</f>
      </c>
      <c r="F46" s="1">
        <f>IF($D46="","",VLOOKUP($D46,Régional!$A$1:$Y$96,13,FALSE))</f>
      </c>
      <c r="G46" s="17"/>
      <c r="H46" s="17"/>
      <c r="I46" s="17"/>
      <c r="J46" s="17"/>
      <c r="K46" s="17"/>
      <c r="L46" s="17"/>
      <c r="M46" s="17"/>
      <c r="N46" s="17"/>
      <c r="O46" s="2">
        <f t="shared" si="6"/>
        <v>0</v>
      </c>
      <c r="P46" s="3">
        <f t="shared" si="7"/>
        <v>0</v>
      </c>
      <c r="Q46" s="6">
        <f t="shared" si="8"/>
        <v>0</v>
      </c>
      <c r="R46" s="70"/>
      <c r="S46">
        <f t="shared" si="9"/>
      </c>
    </row>
    <row r="47" spans="1:19" ht="12.75">
      <c r="A47" s="1">
        <f>IF($D47="","",VLOOKUP($D47,Accueil!$A$1:$Y$125,5,FALSE))</f>
      </c>
      <c r="B47" s="15">
        <f>IF($D47="","",VLOOKUP($D47,Régional!$A$1:$Y$96,7,FALSE))</f>
      </c>
      <c r="C47" s="15">
        <f t="shared" si="5"/>
      </c>
      <c r="D47" s="91">
        <f>IF(Accueil!K60="X",Accueil!A60,"")</f>
      </c>
      <c r="E47" s="1">
        <f>IF($D47="","",VLOOKUP($D47,Régional!$A$1:$Y$96,16,FALSE))</f>
      </c>
      <c r="F47" s="1">
        <f>IF($D47="","",VLOOKUP($D47,Régional!$A$1:$Y$96,13,FALSE))</f>
      </c>
      <c r="G47" s="17"/>
      <c r="H47" s="17"/>
      <c r="I47" s="17"/>
      <c r="J47" s="17"/>
      <c r="K47" s="17"/>
      <c r="L47" s="17"/>
      <c r="M47" s="17"/>
      <c r="N47" s="17"/>
      <c r="O47" s="2">
        <f t="shared" si="6"/>
        <v>0</v>
      </c>
      <c r="P47" s="3">
        <f t="shared" si="7"/>
        <v>0</v>
      </c>
      <c r="Q47" s="6">
        <f t="shared" si="8"/>
        <v>0</v>
      </c>
      <c r="R47" s="70"/>
      <c r="S47">
        <f t="shared" si="9"/>
      </c>
    </row>
    <row r="48" spans="1:19" ht="12.75">
      <c r="A48" s="1">
        <f>IF($D48="","",VLOOKUP($D48,Accueil!$A$1:$Y$125,5,FALSE))</f>
      </c>
      <c r="B48" s="15">
        <f>IF($D48="","",VLOOKUP($D48,Régional!$A$1:$Y$96,7,FALSE))</f>
      </c>
      <c r="C48" s="15">
        <f t="shared" si="5"/>
      </c>
      <c r="D48" s="91">
        <f>IF(Accueil!K42="X",Accueil!A42,"")</f>
      </c>
      <c r="E48" s="1">
        <f>IF($D48="","",VLOOKUP($D48,Régional!$A$1:$Y$96,16,FALSE))</f>
      </c>
      <c r="F48" s="1">
        <f>IF($D48="","",VLOOKUP($D48,Régional!$A$1:$Y$96,13,FALSE))</f>
      </c>
      <c r="G48" s="17"/>
      <c r="H48" s="17"/>
      <c r="I48" s="17"/>
      <c r="J48" s="17"/>
      <c r="K48" s="17"/>
      <c r="L48" s="17"/>
      <c r="M48" s="17"/>
      <c r="N48" s="17"/>
      <c r="O48" s="2">
        <f t="shared" si="6"/>
        <v>0</v>
      </c>
      <c r="P48" s="3">
        <f t="shared" si="7"/>
        <v>0</v>
      </c>
      <c r="Q48" s="6">
        <f t="shared" si="8"/>
        <v>0</v>
      </c>
      <c r="R48" s="70"/>
      <c r="S48">
        <f t="shared" si="9"/>
      </c>
    </row>
    <row r="49" spans="1:19" ht="12.75">
      <c r="A49" s="1">
        <f>IF($D49="","",VLOOKUP($D49,Accueil!$A$1:$Y$125,5,FALSE))</f>
      </c>
      <c r="B49" s="15">
        <f>IF($D49="","",VLOOKUP($D49,Régional!$A$1:$Y$96,7,FALSE))</f>
      </c>
      <c r="C49" s="15">
        <f t="shared" si="5"/>
      </c>
      <c r="D49" s="91">
        <f>IF(Accueil!K45="X",Accueil!A45,"")</f>
      </c>
      <c r="E49" s="1">
        <f>IF($D49="","",VLOOKUP($D49,Régional!$A$1:$Y$96,16,FALSE))</f>
      </c>
      <c r="F49" s="1">
        <f>IF($D49="","",VLOOKUP($D49,Régional!$A$1:$Y$96,13,FALSE))</f>
      </c>
      <c r="G49" s="17"/>
      <c r="H49" s="17"/>
      <c r="I49" s="17"/>
      <c r="J49" s="17"/>
      <c r="K49" s="17"/>
      <c r="L49" s="17"/>
      <c r="M49" s="17"/>
      <c r="N49" s="17"/>
      <c r="O49" s="2">
        <f t="shared" si="6"/>
        <v>0</v>
      </c>
      <c r="P49" s="3">
        <f t="shared" si="7"/>
        <v>0</v>
      </c>
      <c r="Q49" s="6">
        <f t="shared" si="8"/>
        <v>0</v>
      </c>
      <c r="R49" s="70"/>
      <c r="S49">
        <f t="shared" si="9"/>
      </c>
    </row>
    <row r="50" spans="1:19" ht="12.75">
      <c r="A50" s="1">
        <f>IF($D50="","",VLOOKUP($D50,Accueil!$A$1:$Y$125,5,FALSE))</f>
      </c>
      <c r="B50" s="15">
        <f>IF($D50="","",VLOOKUP($D50,Régional!$A$1:$Y$96,7,FALSE))</f>
      </c>
      <c r="C50" s="15">
        <f t="shared" si="5"/>
      </c>
      <c r="D50" s="91">
        <f>IF(Accueil!K34="X",Accueil!A34,"")</f>
      </c>
      <c r="E50" s="1">
        <f>IF($D50="","",VLOOKUP($D50,Régional!$A$1:$Y$96,16,FALSE))</f>
      </c>
      <c r="F50" s="1">
        <f>IF($D50="","",VLOOKUP($D50,Régional!$A$1:$Y$96,13,FALSE))</f>
      </c>
      <c r="G50" s="17"/>
      <c r="H50" s="17"/>
      <c r="I50" s="17"/>
      <c r="J50" s="17"/>
      <c r="K50" s="17"/>
      <c r="L50" s="17"/>
      <c r="M50" s="17"/>
      <c r="N50" s="17"/>
      <c r="O50" s="2">
        <f t="shared" si="6"/>
        <v>0</v>
      </c>
      <c r="P50" s="3">
        <f t="shared" si="7"/>
        <v>0</v>
      </c>
      <c r="Q50" s="6">
        <f t="shared" si="8"/>
        <v>0</v>
      </c>
      <c r="R50" s="70"/>
      <c r="S50">
        <f t="shared" si="9"/>
      </c>
    </row>
    <row r="51" spans="1:19" ht="12.75">
      <c r="A51" s="1">
        <f>IF($D51="","",VLOOKUP($D51,Accueil!$A$1:$Y$125,5,FALSE))</f>
      </c>
      <c r="B51" s="15">
        <f>IF($D51="","",VLOOKUP($D51,Régional!$A$1:$Y$96,7,FALSE))</f>
      </c>
      <c r="C51" s="15">
        <f t="shared" si="5"/>
      </c>
      <c r="D51" s="91">
        <f>IF(Accueil!K30="X",Accueil!A30,"")</f>
      </c>
      <c r="E51" s="1">
        <f>IF($D51="","",VLOOKUP($D51,Régional!$A$1:$Y$96,16,FALSE))</f>
      </c>
      <c r="F51" s="1">
        <f>IF($D51="","",VLOOKUP($D51,Régional!$A$1:$Y$96,13,FALSE))</f>
      </c>
      <c r="G51" s="17"/>
      <c r="H51" s="17"/>
      <c r="I51" s="17"/>
      <c r="J51" s="17"/>
      <c r="K51" s="17"/>
      <c r="L51" s="17"/>
      <c r="M51" s="17"/>
      <c r="N51" s="17"/>
      <c r="O51" s="2">
        <f t="shared" si="6"/>
        <v>0</v>
      </c>
      <c r="P51" s="3">
        <f t="shared" si="7"/>
        <v>0</v>
      </c>
      <c r="Q51" s="6">
        <f t="shared" si="8"/>
        <v>0</v>
      </c>
      <c r="R51" s="70"/>
      <c r="S51">
        <f t="shared" si="9"/>
      </c>
    </row>
    <row r="52" spans="1:19" ht="12.75">
      <c r="A52" s="1">
        <f>IF($D52="","",VLOOKUP($D52,Accueil!$A$1:$Y$125,5,FALSE))</f>
      </c>
      <c r="B52" s="15">
        <f>IF($D52="","",VLOOKUP($D52,Régional!$A$1:$Y$96,7,FALSE))</f>
      </c>
      <c r="C52" s="15">
        <f t="shared" si="5"/>
      </c>
      <c r="D52" s="91">
        <f>IF(Accueil!K65="X",Accueil!A65,"")</f>
      </c>
      <c r="E52" s="1">
        <f>IF($D52="","",VLOOKUP($D52,Régional!$A$1:$Y$96,16,FALSE))</f>
      </c>
      <c r="F52" s="1">
        <f>IF($D52="","",VLOOKUP($D52,Régional!$A$1:$Y$96,13,FALSE))</f>
      </c>
      <c r="G52" s="17"/>
      <c r="H52" s="17"/>
      <c r="I52" s="17"/>
      <c r="J52" s="17"/>
      <c r="K52" s="17"/>
      <c r="L52" s="17"/>
      <c r="M52" s="17"/>
      <c r="N52" s="17"/>
      <c r="O52" s="2">
        <f t="shared" si="6"/>
        <v>0</v>
      </c>
      <c r="P52" s="3">
        <f t="shared" si="7"/>
        <v>0</v>
      </c>
      <c r="Q52" s="6">
        <f t="shared" si="8"/>
        <v>0</v>
      </c>
      <c r="R52" s="70"/>
      <c r="S52">
        <f t="shared" si="9"/>
      </c>
    </row>
    <row r="53" spans="1:19" ht="12.75">
      <c r="A53" s="1">
        <f>IF($D53="","",VLOOKUP($D53,Accueil!$A$1:$Y$125,5,FALSE))</f>
      </c>
      <c r="B53" s="15">
        <f>IF($D53="","",VLOOKUP($D53,Régional!$A$1:$Y$96,7,FALSE))</f>
      </c>
      <c r="C53" s="15">
        <f t="shared" si="5"/>
      </c>
      <c r="D53" s="91">
        <f>IF(Accueil!K73="X",Accueil!A73,"")</f>
      </c>
      <c r="E53" s="1">
        <f>IF($D53="","",VLOOKUP($D53,Régional!$A$1:$Y$96,16,FALSE))</f>
      </c>
      <c r="F53" s="1">
        <f>IF($D53="","",VLOOKUP($D53,Régional!$A$1:$Y$96,13,FALSE))</f>
      </c>
      <c r="G53" s="17"/>
      <c r="H53" s="17"/>
      <c r="I53" s="17"/>
      <c r="J53" s="17"/>
      <c r="K53" s="17"/>
      <c r="L53" s="17"/>
      <c r="M53" s="17"/>
      <c r="N53" s="17"/>
      <c r="O53" s="2">
        <f t="shared" si="6"/>
        <v>0</v>
      </c>
      <c r="P53" s="3">
        <f t="shared" si="7"/>
        <v>0</v>
      </c>
      <c r="Q53" s="6">
        <f t="shared" si="8"/>
        <v>0</v>
      </c>
      <c r="R53" s="70"/>
      <c r="S53">
        <f t="shared" si="9"/>
      </c>
    </row>
    <row r="54" spans="1:19" ht="12.75">
      <c r="A54" s="1">
        <f>IF($D54="","",VLOOKUP($D54,Accueil!$A$1:$Y$125,5,FALSE))</f>
      </c>
      <c r="B54" s="15">
        <f>IF($D54="","",VLOOKUP($D54,Régional!$A$1:$Y$96,7,FALSE))</f>
      </c>
      <c r="C54" s="15">
        <f t="shared" si="5"/>
      </c>
      <c r="D54" s="91">
        <f>IF(Accueil!K79="X",Accueil!A79,"")</f>
      </c>
      <c r="E54" s="1">
        <f>IF($D54="","",VLOOKUP($D54,Régional!$A$1:$Y$96,16,FALSE))</f>
      </c>
      <c r="F54" s="1">
        <f>IF($D54="","",VLOOKUP($D54,Régional!$A$1:$Y$96,13,FALSE))</f>
      </c>
      <c r="G54" s="17"/>
      <c r="H54" s="17"/>
      <c r="I54" s="17"/>
      <c r="J54" s="17"/>
      <c r="K54" s="17"/>
      <c r="L54" s="17"/>
      <c r="M54" s="17"/>
      <c r="N54" s="17"/>
      <c r="O54" s="2">
        <f t="shared" si="6"/>
        <v>0</v>
      </c>
      <c r="P54" s="3">
        <f t="shared" si="7"/>
        <v>0</v>
      </c>
      <c r="Q54" s="6">
        <f t="shared" si="8"/>
        <v>0</v>
      </c>
      <c r="R54" s="70"/>
      <c r="S54">
        <f t="shared" si="9"/>
      </c>
    </row>
    <row r="55" spans="1:19" ht="12.75">
      <c r="A55" s="1">
        <f>IF($D55="","",VLOOKUP($D55,Accueil!$A$1:$Y$125,5,FALSE))</f>
      </c>
      <c r="B55" s="15">
        <f>IF($D55="","",VLOOKUP($D55,Régional!$A$1:$Y$96,7,FALSE))</f>
      </c>
      <c r="C55" s="15">
        <f t="shared" si="5"/>
      </c>
      <c r="D55" s="91">
        <f>IF(Accueil!K80="X",Accueil!A80,"")</f>
      </c>
      <c r="E55" s="1">
        <f>IF($D55="","",VLOOKUP($D55,Régional!$A$1:$Y$96,16,FALSE))</f>
      </c>
      <c r="F55" s="1">
        <f>IF($D55="","",VLOOKUP($D55,Régional!$A$1:$Y$96,13,FALSE))</f>
      </c>
      <c r="G55" s="17"/>
      <c r="H55" s="17"/>
      <c r="I55" s="17"/>
      <c r="J55" s="17"/>
      <c r="K55" s="17"/>
      <c r="L55" s="17"/>
      <c r="M55" s="17"/>
      <c r="N55" s="17"/>
      <c r="O55" s="2">
        <f t="shared" si="6"/>
        <v>0</v>
      </c>
      <c r="P55" s="3">
        <f t="shared" si="7"/>
        <v>0</v>
      </c>
      <c r="Q55" s="6">
        <f t="shared" si="8"/>
        <v>0</v>
      </c>
      <c r="R55" s="70"/>
      <c r="S55">
        <f t="shared" si="9"/>
      </c>
    </row>
    <row r="56" spans="1:19" ht="12.75">
      <c r="A56" s="1">
        <f>IF($D56="","",VLOOKUP($D56,Accueil!$A$1:$Y$125,5,FALSE))</f>
      </c>
      <c r="B56" s="15">
        <f>IF($D56="","",VLOOKUP($D56,Régional!$A$1:$Y$96,7,FALSE))</f>
      </c>
      <c r="C56" s="15">
        <f t="shared" si="5"/>
      </c>
      <c r="D56" s="91">
        <f>IF(Accueil!K76="X",Accueil!A76,"")</f>
      </c>
      <c r="E56" s="1">
        <f>IF($D56="","",VLOOKUP($D56,Régional!$A$1:$Y$96,16,FALSE))</f>
      </c>
      <c r="F56" s="1">
        <f>IF($D56="","",VLOOKUP($D56,Régional!$A$1:$Y$96,13,FALSE))</f>
      </c>
      <c r="G56" s="17"/>
      <c r="H56" s="17"/>
      <c r="I56" s="17"/>
      <c r="J56" s="17"/>
      <c r="K56" s="17"/>
      <c r="L56" s="17"/>
      <c r="M56" s="17"/>
      <c r="N56" s="17"/>
      <c r="O56" s="2">
        <f t="shared" si="6"/>
        <v>0</v>
      </c>
      <c r="P56" s="3">
        <f t="shared" si="7"/>
        <v>0</v>
      </c>
      <c r="Q56" s="6">
        <f t="shared" si="8"/>
        <v>0</v>
      </c>
      <c r="R56" s="70"/>
      <c r="S56">
        <f t="shared" si="9"/>
      </c>
    </row>
    <row r="57" spans="1:19" ht="12.75">
      <c r="A57" s="1">
        <f>IF($D57="","",VLOOKUP($D57,Accueil!$A$1:$Y$125,5,FALSE))</f>
      </c>
      <c r="B57" s="15">
        <f>IF($D57="","",VLOOKUP($D57,Régional!$A$1:$Y$96,7,FALSE))</f>
      </c>
      <c r="C57" s="15">
        <f t="shared" si="5"/>
      </c>
      <c r="D57" s="91">
        <f>IF(Accueil!K81="X",Accueil!A81,"")</f>
      </c>
      <c r="E57" s="1">
        <f>IF($D57="","",VLOOKUP($D57,Régional!$A$1:$Y$96,16,FALSE))</f>
      </c>
      <c r="F57" s="1">
        <f>IF($D57="","",VLOOKUP($D57,Régional!$A$1:$Y$96,13,FALSE))</f>
      </c>
      <c r="G57" s="17"/>
      <c r="H57" s="17"/>
      <c r="I57" s="17"/>
      <c r="J57" s="17"/>
      <c r="K57" s="17"/>
      <c r="L57" s="17"/>
      <c r="M57" s="17"/>
      <c r="N57" s="17"/>
      <c r="O57" s="2">
        <f t="shared" si="6"/>
        <v>0</v>
      </c>
      <c r="P57" s="3">
        <f t="shared" si="7"/>
        <v>0</v>
      </c>
      <c r="Q57" s="6">
        <f t="shared" si="8"/>
        <v>0</v>
      </c>
      <c r="R57" s="70"/>
      <c r="S57">
        <f t="shared" si="9"/>
      </c>
    </row>
    <row r="58" spans="1:19" ht="12.75">
      <c r="A58" s="1">
        <f>IF($D58="","",VLOOKUP($D58,Accueil!$A$1:$Y$125,5,FALSE))</f>
      </c>
      <c r="B58" s="15">
        <f>IF($D58="","",VLOOKUP($D58,Régional!$A$1:$Y$96,7,FALSE))</f>
      </c>
      <c r="C58" s="15">
        <f t="shared" si="5"/>
      </c>
      <c r="D58" s="91">
        <f>IF(Accueil!K84="X",Accueil!A84,"")</f>
      </c>
      <c r="E58" s="1">
        <f>IF($D58="","",VLOOKUP($D58,Régional!$A$1:$Y$96,16,FALSE))</f>
      </c>
      <c r="F58" s="1">
        <f>IF($D58="","",VLOOKUP($D58,Régional!$A$1:$Y$96,13,FALSE))</f>
      </c>
      <c r="G58" s="17"/>
      <c r="H58" s="17"/>
      <c r="I58" s="17"/>
      <c r="J58" s="17"/>
      <c r="K58" s="17"/>
      <c r="L58" s="17"/>
      <c r="M58" s="17"/>
      <c r="N58" s="17"/>
      <c r="O58" s="2">
        <f t="shared" si="6"/>
        <v>0</v>
      </c>
      <c r="P58" s="3">
        <f t="shared" si="7"/>
        <v>0</v>
      </c>
      <c r="Q58" s="6">
        <f t="shared" si="8"/>
        <v>0</v>
      </c>
      <c r="R58" s="70"/>
      <c r="S58">
        <f t="shared" si="9"/>
      </c>
    </row>
    <row r="59" spans="1:19" ht="12.75">
      <c r="A59" s="1">
        <f>IF($D59="","",VLOOKUP($D59,Accueil!$A$1:$Y$125,5,FALSE))</f>
      </c>
      <c r="B59" s="15">
        <f>IF($D59="","",VLOOKUP($D59,Régional!$A$1:$Y$96,7,FALSE))</f>
      </c>
      <c r="C59" s="15">
        <f t="shared" si="5"/>
      </c>
      <c r="D59" s="91">
        <f>IF(Accueil!K78="X",Accueil!A78,"")</f>
      </c>
      <c r="E59" s="1">
        <f>IF($D59="","",VLOOKUP($D59,Régional!$A$1:$Y$96,16,FALSE))</f>
      </c>
      <c r="F59" s="1">
        <f>IF($D59="","",VLOOKUP($D59,Régional!$A$1:$Y$96,13,FALSE))</f>
      </c>
      <c r="G59" s="17"/>
      <c r="H59" s="17"/>
      <c r="I59" s="17"/>
      <c r="J59" s="17"/>
      <c r="K59" s="17"/>
      <c r="L59" s="17"/>
      <c r="M59" s="17"/>
      <c r="N59" s="17"/>
      <c r="O59" s="2">
        <f t="shared" si="6"/>
        <v>0</v>
      </c>
      <c r="P59" s="3">
        <f t="shared" si="7"/>
        <v>0</v>
      </c>
      <c r="Q59" s="6">
        <f t="shared" si="8"/>
        <v>0</v>
      </c>
      <c r="R59" s="70"/>
      <c r="S59">
        <f t="shared" si="9"/>
      </c>
    </row>
    <row r="60" spans="1:19" ht="12.75">
      <c r="A60" s="1">
        <f>IF($D60="","",VLOOKUP($D60,Accueil!$A$1:$Y$125,5,FALSE))</f>
      </c>
      <c r="B60" s="15">
        <f>IF($D60="","",VLOOKUP($D60,Régional!$A$1:$Y$96,7,FALSE))</f>
      </c>
      <c r="C60" s="15">
        <f t="shared" si="5"/>
      </c>
      <c r="D60" s="91">
        <f>IF(Accueil!K75="X",Accueil!A75,"")</f>
      </c>
      <c r="E60" s="1">
        <f>IF($D60="","",VLOOKUP($D60,Régional!$A$1:$Y$96,16,FALSE))</f>
      </c>
      <c r="F60" s="1">
        <f>IF($D60="","",VLOOKUP($D60,Régional!$A$1:$Y$96,13,FALSE))</f>
      </c>
      <c r="G60" s="17"/>
      <c r="H60" s="17"/>
      <c r="I60" s="17"/>
      <c r="J60" s="17"/>
      <c r="K60" s="17"/>
      <c r="L60" s="17"/>
      <c r="M60" s="17"/>
      <c r="N60" s="17"/>
      <c r="O60" s="2">
        <f t="shared" si="6"/>
        <v>0</v>
      </c>
      <c r="P60" s="3">
        <f t="shared" si="7"/>
        <v>0</v>
      </c>
      <c r="Q60" s="6">
        <f t="shared" si="8"/>
        <v>0</v>
      </c>
      <c r="R60" s="70"/>
      <c r="S60">
        <f t="shared" si="9"/>
      </c>
    </row>
    <row r="61" spans="1:19" ht="12.75">
      <c r="A61" s="1">
        <f>IF($D61="","",VLOOKUP($D61,Accueil!$A$1:$Y$125,5,FALSE))</f>
      </c>
      <c r="B61" s="15">
        <f>IF($D61="","",VLOOKUP($D61,Régional!$A$1:$Y$96,7,FALSE))</f>
      </c>
      <c r="C61" s="15">
        <f t="shared" si="5"/>
      </c>
      <c r="D61" s="91">
        <f>IF(Accueil!K82="X",Accueil!A82,"")</f>
      </c>
      <c r="E61" s="1">
        <f>IF($D61="","",VLOOKUP($D61,Régional!$A$1:$Y$96,16,FALSE))</f>
      </c>
      <c r="F61" s="1">
        <f>IF($D61="","",VLOOKUP($D61,Régional!$A$1:$Y$96,13,FALSE))</f>
      </c>
      <c r="G61" s="17"/>
      <c r="H61" s="17"/>
      <c r="I61" s="17"/>
      <c r="J61" s="17"/>
      <c r="K61" s="17"/>
      <c r="L61" s="17"/>
      <c r="M61" s="17"/>
      <c r="N61" s="17"/>
      <c r="O61" s="2">
        <f t="shared" si="6"/>
        <v>0</v>
      </c>
      <c r="P61" s="3">
        <f t="shared" si="7"/>
        <v>0</v>
      </c>
      <c r="Q61" s="6">
        <f t="shared" si="8"/>
        <v>0</v>
      </c>
      <c r="R61" s="70"/>
      <c r="S61">
        <f t="shared" si="9"/>
      </c>
    </row>
    <row r="62" spans="1:19" ht="12.75">
      <c r="A62" s="1">
        <f>IF($D62="","",VLOOKUP($D62,Accueil!$A$1:$Y$125,5,FALSE))</f>
      </c>
      <c r="B62" s="15">
        <f>IF($D62="","",VLOOKUP($D62,Régional!$A$1:$Y$96,7,FALSE))</f>
      </c>
      <c r="C62" s="15">
        <f t="shared" si="5"/>
      </c>
      <c r="D62" s="91">
        <f>IF(Accueil!K83="X",Accueil!A83,"")</f>
      </c>
      <c r="E62" s="1">
        <f>IF($D62="","",VLOOKUP($D62,Régional!$A$1:$Y$96,16,FALSE))</f>
      </c>
      <c r="F62" s="1">
        <f>IF($D62="","",VLOOKUP($D62,Régional!$A$1:$Y$96,13,FALSE))</f>
      </c>
      <c r="G62" s="17"/>
      <c r="H62" s="17"/>
      <c r="I62" s="17"/>
      <c r="J62" s="17"/>
      <c r="K62" s="17"/>
      <c r="L62" s="17"/>
      <c r="M62" s="17"/>
      <c r="N62" s="17"/>
      <c r="O62" s="2">
        <f t="shared" si="6"/>
        <v>0</v>
      </c>
      <c r="P62" s="3">
        <f t="shared" si="7"/>
        <v>0</v>
      </c>
      <c r="Q62" s="6">
        <f t="shared" si="8"/>
        <v>0</v>
      </c>
      <c r="R62" s="70"/>
      <c r="S62">
        <f t="shared" si="9"/>
      </c>
    </row>
    <row r="63" spans="1:19" ht="12.75">
      <c r="A63" s="1">
        <f>IF($D63="","",VLOOKUP($D63,Accueil!$A$1:$Y$125,5,FALSE))</f>
      </c>
      <c r="B63" s="15">
        <f>IF($D63="","",VLOOKUP($D63,Régional!$A$1:$Y$96,7,FALSE))</f>
      </c>
      <c r="C63" s="15">
        <f t="shared" si="5"/>
      </c>
      <c r="D63" s="91">
        <f>IF(Accueil!K74="X",Accueil!A74,"")</f>
      </c>
      <c r="E63" s="1">
        <f>IF($D63="","",VLOOKUP($D63,Régional!$A$1:$Y$96,16,FALSE))</f>
      </c>
      <c r="F63" s="1">
        <f>IF($D63="","",VLOOKUP($D63,Régional!$A$1:$Y$96,13,FALSE))</f>
      </c>
      <c r="G63" s="17"/>
      <c r="H63" s="17"/>
      <c r="I63" s="17"/>
      <c r="J63" s="17"/>
      <c r="K63" s="17"/>
      <c r="L63" s="17"/>
      <c r="M63" s="17"/>
      <c r="N63" s="17"/>
      <c r="O63" s="2">
        <f t="shared" si="6"/>
        <v>0</v>
      </c>
      <c r="P63" s="3">
        <f t="shared" si="7"/>
        <v>0</v>
      </c>
      <c r="Q63" s="6">
        <f t="shared" si="8"/>
        <v>0</v>
      </c>
      <c r="R63" s="70"/>
      <c r="S63">
        <f t="shared" si="9"/>
      </c>
    </row>
    <row r="64" spans="1:19" ht="12.75">
      <c r="A64" s="1">
        <f>IF($D64="","",VLOOKUP($D64,Accueil!$A$1:$Y$125,5,FALSE))</f>
      </c>
      <c r="B64" s="15">
        <f>IF($D64="","",VLOOKUP($D64,Régional!$A$1:$Y$96,7,FALSE))</f>
      </c>
      <c r="C64" s="15">
        <f t="shared" si="5"/>
      </c>
      <c r="D64" s="91">
        <f>IF(Accueil!K77="X",Accueil!A77,"")</f>
      </c>
      <c r="E64" s="1">
        <f>IF($D64="","",VLOOKUP($D64,Régional!$A$1:$Y$96,16,FALSE))</f>
      </c>
      <c r="F64" s="1">
        <f>IF($D64="","",VLOOKUP($D64,Régional!$A$1:$Y$96,13,FALSE))</f>
      </c>
      <c r="G64" s="17"/>
      <c r="H64" s="17"/>
      <c r="I64" s="17"/>
      <c r="J64" s="17"/>
      <c r="K64" s="17"/>
      <c r="L64" s="17"/>
      <c r="M64" s="17"/>
      <c r="N64" s="17"/>
      <c r="O64" s="2">
        <f t="shared" si="6"/>
        <v>0</v>
      </c>
      <c r="P64" s="3">
        <f t="shared" si="7"/>
        <v>0</v>
      </c>
      <c r="Q64" s="6">
        <f t="shared" si="8"/>
        <v>0</v>
      </c>
      <c r="R64" s="70"/>
      <c r="S64">
        <f t="shared" si="9"/>
      </c>
    </row>
    <row r="65" spans="1:19" ht="12.75">
      <c r="A65" s="1">
        <f>IF($D65="","",VLOOKUP($D65,Accueil!$A$1:$Y$125,5,FALSE))</f>
      </c>
      <c r="B65" s="15">
        <f>IF($D65="","",VLOOKUP($D65,Régional!$A$1:$Y$96,7,FALSE))</f>
      </c>
      <c r="C65" s="15">
        <f t="shared" si="5"/>
      </c>
      <c r="D65" s="91">
        <f>IF(Accueil!K85="X",Accueil!A85,"")</f>
      </c>
      <c r="E65" s="1">
        <f>IF($D65="","",VLOOKUP($D65,Régional!$A$1:$Y$96,16,FALSE))</f>
      </c>
      <c r="F65" s="1">
        <f>IF($D65="","",VLOOKUP($D65,Régional!$A$1:$Y$96,13,FALSE))</f>
      </c>
      <c r="G65" s="17"/>
      <c r="H65" s="17"/>
      <c r="I65" s="17"/>
      <c r="J65" s="17"/>
      <c r="K65" s="17"/>
      <c r="L65" s="17"/>
      <c r="M65" s="17"/>
      <c r="N65" s="17"/>
      <c r="O65" s="2">
        <f t="shared" si="6"/>
        <v>0</v>
      </c>
      <c r="P65" s="3">
        <f t="shared" si="7"/>
        <v>0</v>
      </c>
      <c r="Q65" s="6">
        <f t="shared" si="8"/>
        <v>0</v>
      </c>
      <c r="R65" s="70"/>
      <c r="S65">
        <f t="shared" si="9"/>
      </c>
    </row>
    <row r="66" spans="1:19" ht="12.75">
      <c r="A66" s="1">
        <f>IF($D66="","",VLOOKUP($D66,Accueil!$A$1:$Y$125,5,FALSE))</f>
      </c>
      <c r="B66" s="15">
        <f>IF($D66="","",VLOOKUP($D66,Régional!$A$1:$Y$96,7,FALSE))</f>
      </c>
      <c r="C66" s="15">
        <f t="shared" si="5"/>
      </c>
      <c r="D66" s="91">
        <f>IF(Accueil!K86="X",Accueil!A86,"")</f>
      </c>
      <c r="E66" s="1">
        <f>IF($D66="","",VLOOKUP($D66,Régional!$A$1:$Y$96,16,FALSE))</f>
      </c>
      <c r="F66" s="1">
        <f>IF($D66="","",VLOOKUP($D66,Régional!$A$1:$Y$96,13,FALSE))</f>
      </c>
      <c r="G66" s="17"/>
      <c r="H66" s="17"/>
      <c r="I66" s="17"/>
      <c r="J66" s="17"/>
      <c r="K66" s="17"/>
      <c r="L66" s="17"/>
      <c r="M66" s="17"/>
      <c r="N66" s="17"/>
      <c r="O66" s="2">
        <f t="shared" si="6"/>
        <v>0</v>
      </c>
      <c r="P66" s="3">
        <f t="shared" si="7"/>
        <v>0</v>
      </c>
      <c r="Q66" s="6">
        <f t="shared" si="8"/>
        <v>0</v>
      </c>
      <c r="R66" s="70"/>
      <c r="S66">
        <f t="shared" si="9"/>
      </c>
    </row>
    <row r="67" spans="1:19" ht="12.75">
      <c r="A67" s="1">
        <f>IF($D67="","",VLOOKUP($D67,Accueil!$A$1:$Y$125,5,FALSE))</f>
      </c>
      <c r="B67" s="15">
        <f>IF($D67="","",VLOOKUP($D67,Régional!$A$1:$Y$96,7,FALSE))</f>
      </c>
      <c r="C67" s="15">
        <f t="shared" si="5"/>
      </c>
      <c r="D67" s="91">
        <f>IF(Accueil!K87="X",Accueil!A87,"")</f>
      </c>
      <c r="E67" s="1">
        <f>IF($D67="","",VLOOKUP($D67,Régional!$A$1:$Y$96,16,FALSE))</f>
      </c>
      <c r="F67" s="1">
        <f>IF($D67="","",VLOOKUP($D67,Régional!$A$1:$Y$96,13,FALSE))</f>
      </c>
      <c r="G67" s="17"/>
      <c r="H67" s="17"/>
      <c r="I67" s="17"/>
      <c r="J67" s="17"/>
      <c r="K67" s="17"/>
      <c r="L67" s="17"/>
      <c r="M67" s="17"/>
      <c r="N67" s="17"/>
      <c r="O67" s="2">
        <f t="shared" si="6"/>
        <v>0</v>
      </c>
      <c r="P67" s="3">
        <f t="shared" si="7"/>
        <v>0</v>
      </c>
      <c r="Q67" s="6">
        <f t="shared" si="8"/>
        <v>0</v>
      </c>
      <c r="R67" s="70"/>
      <c r="S67">
        <f t="shared" si="9"/>
      </c>
    </row>
    <row r="68" spans="1:19" ht="12.75">
      <c r="A68" s="1">
        <f>IF($D68="","",VLOOKUP($D68,Accueil!$A$1:$Y$125,5,FALSE))</f>
      </c>
      <c r="B68" s="15">
        <f>IF($D68="","",VLOOKUP($D68,Régional!$A$1:$Y$96,7,FALSE))</f>
      </c>
      <c r="C68" s="15">
        <f t="shared" si="5"/>
      </c>
      <c r="D68" s="91">
        <f>IF(Accueil!K88="X",Accueil!A88,"")</f>
      </c>
      <c r="E68" s="1">
        <f>IF($D68="","",VLOOKUP($D68,Régional!$A$1:$Y$96,16,FALSE))</f>
      </c>
      <c r="F68" s="1">
        <f>IF($D68="","",VLOOKUP($D68,Régional!$A$1:$Y$96,13,FALSE))</f>
      </c>
      <c r="G68" s="17"/>
      <c r="H68" s="17"/>
      <c r="I68" s="17"/>
      <c r="J68" s="17"/>
      <c r="K68" s="17"/>
      <c r="L68" s="17"/>
      <c r="M68" s="17"/>
      <c r="N68" s="17"/>
      <c r="O68" s="2">
        <f t="shared" si="6"/>
        <v>0</v>
      </c>
      <c r="P68" s="3">
        <f t="shared" si="7"/>
        <v>0</v>
      </c>
      <c r="Q68" s="6">
        <f t="shared" si="8"/>
        <v>0</v>
      </c>
      <c r="R68" s="70"/>
      <c r="S68">
        <f t="shared" si="9"/>
      </c>
    </row>
    <row r="69" spans="1:19" ht="12.75">
      <c r="A69" s="1">
        <f>IF($D69="","",VLOOKUP($D69,Accueil!$A$1:$Y$125,5,FALSE))</f>
      </c>
      <c r="B69" s="15">
        <f>IF($D69="","",VLOOKUP($D69,Régional!$A$1:$Y$96,7,FALSE))</f>
      </c>
      <c r="C69" s="15">
        <f aca="true" t="shared" si="10" ref="C69:C100">CONCATENATE(A69,B69)</f>
      </c>
      <c r="D69" s="91">
        <f>IF(Accueil!K89="X",Accueil!A89,"")</f>
      </c>
      <c r="E69" s="1">
        <f>IF($D69="","",VLOOKUP($D69,Régional!$A$1:$Y$96,16,FALSE))</f>
      </c>
      <c r="F69" s="1">
        <f>IF($D69="","",VLOOKUP($D69,Régional!$A$1:$Y$96,13,FALSE))</f>
      </c>
      <c r="G69" s="17"/>
      <c r="H69" s="17"/>
      <c r="I69" s="17"/>
      <c r="J69" s="17"/>
      <c r="K69" s="17"/>
      <c r="L69" s="17"/>
      <c r="M69" s="17"/>
      <c r="N69" s="17"/>
      <c r="O69" s="2">
        <f aca="true" t="shared" si="11" ref="O69:O100">COUNTA(G69:N69)</f>
        <v>0</v>
      </c>
      <c r="P69" s="3">
        <f aca="true" t="shared" si="12" ref="P69:P104">SUM(G69:N69)</f>
        <v>0</v>
      </c>
      <c r="Q69" s="6">
        <f aca="true" t="shared" si="13" ref="Q69:Q100">IF(O69=0,0,P69/O69)</f>
        <v>0</v>
      </c>
      <c r="R69" s="70"/>
      <c r="S69">
        <f aca="true" t="shared" si="14" ref="S69:S104">IF(D69="","","X")</f>
      </c>
    </row>
    <row r="70" spans="1:19" ht="12.75">
      <c r="A70" s="1">
        <f>IF($D70="","",VLOOKUP($D70,Accueil!$A$1:$Y$125,5,FALSE))</f>
      </c>
      <c r="B70" s="15">
        <f>IF($D70="","",VLOOKUP($D70,Régional!$A$1:$Y$96,7,FALSE))</f>
      </c>
      <c r="C70" s="15">
        <f t="shared" si="10"/>
      </c>
      <c r="D70" s="91">
        <f>IF(Accueil!K90="X",Accueil!A90,"")</f>
      </c>
      <c r="E70" s="1">
        <f>IF($D70="","",VLOOKUP($D70,Régional!$A$1:$Y$96,16,FALSE))</f>
      </c>
      <c r="F70" s="1">
        <f>IF($D70="","",VLOOKUP($D70,Régional!$A$1:$Y$96,13,FALSE))</f>
      </c>
      <c r="G70" s="17"/>
      <c r="H70" s="17"/>
      <c r="I70" s="17"/>
      <c r="J70" s="17"/>
      <c r="K70" s="17"/>
      <c r="L70" s="17"/>
      <c r="M70" s="17"/>
      <c r="N70" s="17"/>
      <c r="O70" s="2">
        <f t="shared" si="11"/>
        <v>0</v>
      </c>
      <c r="P70" s="3">
        <f t="shared" si="12"/>
        <v>0</v>
      </c>
      <c r="Q70" s="6">
        <f t="shared" si="13"/>
        <v>0</v>
      </c>
      <c r="R70" s="70"/>
      <c r="S70">
        <f t="shared" si="14"/>
      </c>
    </row>
    <row r="71" spans="1:19" ht="12.75">
      <c r="A71" s="1">
        <f>IF($D71="","",VLOOKUP($D71,Accueil!$A$1:$Y$125,5,FALSE))</f>
      </c>
      <c r="B71" s="15">
        <f>IF($D71="","",VLOOKUP($D71,Régional!$A$1:$Y$96,7,FALSE))</f>
      </c>
      <c r="C71" s="15">
        <f t="shared" si="10"/>
      </c>
      <c r="D71" s="91">
        <f>IF(Accueil!K91="X",Accueil!A91,"")</f>
      </c>
      <c r="E71" s="1">
        <f>IF($D71="","",VLOOKUP($D71,Régional!$A$1:$Y$96,16,FALSE))</f>
      </c>
      <c r="F71" s="1">
        <f>IF($D71="","",VLOOKUP($D71,Régional!$A$1:$Y$96,13,FALSE))</f>
      </c>
      <c r="G71" s="17"/>
      <c r="H71" s="17"/>
      <c r="I71" s="17"/>
      <c r="J71" s="17"/>
      <c r="K71" s="17"/>
      <c r="L71" s="17"/>
      <c r="M71" s="17"/>
      <c r="N71" s="17"/>
      <c r="O71" s="2">
        <f t="shared" si="11"/>
        <v>0</v>
      </c>
      <c r="P71" s="3">
        <f t="shared" si="12"/>
        <v>0</v>
      </c>
      <c r="Q71" s="6">
        <f t="shared" si="13"/>
        <v>0</v>
      </c>
      <c r="R71" s="70"/>
      <c r="S71">
        <f t="shared" si="14"/>
      </c>
    </row>
    <row r="72" spans="1:19" ht="12.75">
      <c r="A72" s="1">
        <f>IF($D72="","",VLOOKUP($D72,Accueil!$A$1:$Y$125,5,FALSE))</f>
      </c>
      <c r="B72" s="15">
        <f>IF($D72="","",VLOOKUP($D72,Régional!$A$1:$Y$96,7,FALSE))</f>
      </c>
      <c r="C72" s="15">
        <f t="shared" si="10"/>
      </c>
      <c r="D72" s="91">
        <f>IF(Accueil!K92="X",Accueil!A92,"")</f>
      </c>
      <c r="E72" s="1">
        <f>IF($D72="","",VLOOKUP($D72,Régional!$A$1:$Y$96,16,FALSE))</f>
      </c>
      <c r="F72" s="1">
        <f>IF($D72="","",VLOOKUP($D72,Régional!$A$1:$Y$96,13,FALSE))</f>
      </c>
      <c r="G72" s="17"/>
      <c r="H72" s="17"/>
      <c r="I72" s="17"/>
      <c r="J72" s="17"/>
      <c r="K72" s="17"/>
      <c r="L72" s="17"/>
      <c r="M72" s="17"/>
      <c r="N72" s="17"/>
      <c r="O72" s="2">
        <f t="shared" si="11"/>
        <v>0</v>
      </c>
      <c r="P72" s="3">
        <f t="shared" si="12"/>
        <v>0</v>
      </c>
      <c r="Q72" s="6">
        <f t="shared" si="13"/>
        <v>0</v>
      </c>
      <c r="R72" s="70"/>
      <c r="S72">
        <f t="shared" si="14"/>
      </c>
    </row>
    <row r="73" spans="1:19" ht="12.75">
      <c r="A73" s="1">
        <f>IF($D73="","",VLOOKUP($D73,Accueil!$A$1:$Y$125,5,FALSE))</f>
      </c>
      <c r="B73" s="15">
        <f>IF($D73="","",VLOOKUP($D73,Régional!$A$1:$Y$96,7,FALSE))</f>
      </c>
      <c r="C73" s="15">
        <f t="shared" si="10"/>
      </c>
      <c r="D73" s="91">
        <f>IF(Accueil!K93="X",Accueil!A93,"")</f>
      </c>
      <c r="E73" s="1">
        <f>IF($D73="","",VLOOKUP($D73,Régional!$A$1:$Y$96,16,FALSE))</f>
      </c>
      <c r="F73" s="1">
        <f>IF($D73="","",VLOOKUP($D73,Régional!$A$1:$Y$96,13,FALSE))</f>
      </c>
      <c r="G73" s="17"/>
      <c r="H73" s="17"/>
      <c r="I73" s="17"/>
      <c r="J73" s="17"/>
      <c r="K73" s="17"/>
      <c r="L73" s="17"/>
      <c r="M73" s="17"/>
      <c r="N73" s="17"/>
      <c r="O73" s="2">
        <f t="shared" si="11"/>
        <v>0</v>
      </c>
      <c r="P73" s="3">
        <f t="shared" si="12"/>
        <v>0</v>
      </c>
      <c r="Q73" s="6">
        <f t="shared" si="13"/>
        <v>0</v>
      </c>
      <c r="R73" s="70"/>
      <c r="S73">
        <f t="shared" si="14"/>
      </c>
    </row>
    <row r="74" spans="1:19" ht="12.75">
      <c r="A74" s="1">
        <f>IF($D74="","",VLOOKUP($D74,Accueil!$A$1:$Y$125,5,FALSE))</f>
      </c>
      <c r="B74" s="15">
        <f>IF($D74="","",VLOOKUP($D74,Régional!$A$1:$Y$96,7,FALSE))</f>
      </c>
      <c r="C74" s="15">
        <f t="shared" si="10"/>
      </c>
      <c r="D74" s="91">
        <f>IF(Accueil!K94="X",Accueil!A94,"")</f>
      </c>
      <c r="E74" s="1">
        <f>IF($D74="","",VLOOKUP($D74,Régional!$A$1:$Y$96,16,FALSE))</f>
      </c>
      <c r="F74" s="1">
        <f>IF($D74="","",VLOOKUP($D74,Régional!$A$1:$Y$96,13,FALSE))</f>
      </c>
      <c r="G74" s="17"/>
      <c r="H74" s="17"/>
      <c r="I74" s="17"/>
      <c r="J74" s="17"/>
      <c r="K74" s="17"/>
      <c r="L74" s="17"/>
      <c r="M74" s="17"/>
      <c r="N74" s="17"/>
      <c r="O74" s="2">
        <f t="shared" si="11"/>
        <v>0</v>
      </c>
      <c r="P74" s="3">
        <f t="shared" si="12"/>
        <v>0</v>
      </c>
      <c r="Q74" s="6">
        <f t="shared" si="13"/>
        <v>0</v>
      </c>
      <c r="R74" s="70"/>
      <c r="S74">
        <f t="shared" si="14"/>
      </c>
    </row>
    <row r="75" spans="1:19" ht="12.75">
      <c r="A75" s="1">
        <f>IF($D75="","",VLOOKUP($D75,Accueil!$A$1:$Y$125,5,FALSE))</f>
      </c>
      <c r="B75" s="15">
        <f>IF($D75="","",VLOOKUP($D75,Régional!$A$1:$Y$96,7,FALSE))</f>
      </c>
      <c r="C75" s="15">
        <f t="shared" si="10"/>
      </c>
      <c r="D75" s="91">
        <f>IF(Accueil!K95="X",Accueil!A95,"")</f>
      </c>
      <c r="E75" s="1">
        <f>IF($D75="","",VLOOKUP($D75,Régional!$A$1:$Y$96,16,FALSE))</f>
      </c>
      <c r="F75" s="1">
        <f>IF($D75="","",VLOOKUP($D75,Régional!$A$1:$Y$96,13,FALSE))</f>
      </c>
      <c r="G75" s="17"/>
      <c r="H75" s="17"/>
      <c r="I75" s="17"/>
      <c r="J75" s="17"/>
      <c r="K75" s="17"/>
      <c r="L75" s="17"/>
      <c r="M75" s="17"/>
      <c r="N75" s="17"/>
      <c r="O75" s="2">
        <f t="shared" si="11"/>
        <v>0</v>
      </c>
      <c r="P75" s="3">
        <f t="shared" si="12"/>
        <v>0</v>
      </c>
      <c r="Q75" s="6">
        <f t="shared" si="13"/>
        <v>0</v>
      </c>
      <c r="R75" s="70"/>
      <c r="S75">
        <f t="shared" si="14"/>
      </c>
    </row>
    <row r="76" spans="1:19" ht="12.75">
      <c r="A76" s="1">
        <f>IF($D76="","",VLOOKUP($D76,Accueil!$A$1:$Y$125,5,FALSE))</f>
      </c>
      <c r="B76" s="15">
        <f>IF($D76="","",VLOOKUP($D76,Régional!$A$1:$Y$96,7,FALSE))</f>
      </c>
      <c r="C76" s="15">
        <f t="shared" si="10"/>
      </c>
      <c r="D76" s="91">
        <f>IF(Accueil!K96="X",Accueil!A96,"")</f>
      </c>
      <c r="E76" s="1">
        <f>IF($D76="","",VLOOKUP($D76,Régional!$A$1:$Y$96,16,FALSE))</f>
      </c>
      <c r="F76" s="1">
        <f>IF($D76="","",VLOOKUP($D76,Régional!$A$1:$Y$96,13,FALSE))</f>
      </c>
      <c r="G76" s="17"/>
      <c r="H76" s="17"/>
      <c r="I76" s="17"/>
      <c r="J76" s="17"/>
      <c r="K76" s="17"/>
      <c r="L76" s="17"/>
      <c r="M76" s="17"/>
      <c r="N76" s="17"/>
      <c r="O76" s="2">
        <f t="shared" si="11"/>
        <v>0</v>
      </c>
      <c r="P76" s="3">
        <f t="shared" si="12"/>
        <v>0</v>
      </c>
      <c r="Q76" s="6">
        <f t="shared" si="13"/>
        <v>0</v>
      </c>
      <c r="R76" s="70"/>
      <c r="S76">
        <f t="shared" si="14"/>
      </c>
    </row>
    <row r="77" spans="1:19" ht="12.75">
      <c r="A77" s="1">
        <f>IF($D77="","",VLOOKUP($D77,Accueil!$A$1:$Y$125,5,FALSE))</f>
      </c>
      <c r="B77" s="15">
        <f>IF($D77="","",VLOOKUP($D77,Régional!$A$1:$Y$96,7,FALSE))</f>
      </c>
      <c r="C77" s="15">
        <f t="shared" si="10"/>
      </c>
      <c r="D77" s="91">
        <f>IF(Accueil!K97="X",Accueil!A97,"")</f>
      </c>
      <c r="E77" s="1">
        <f>IF($D77="","",VLOOKUP($D77,Régional!$A$1:$Y$96,16,FALSE))</f>
      </c>
      <c r="F77" s="1">
        <f>IF($D77="","",VLOOKUP($D77,Régional!$A$1:$Y$96,13,FALSE))</f>
      </c>
      <c r="G77" s="17"/>
      <c r="H77" s="17"/>
      <c r="I77" s="17"/>
      <c r="J77" s="17"/>
      <c r="K77" s="17"/>
      <c r="L77" s="17"/>
      <c r="M77" s="17"/>
      <c r="N77" s="17"/>
      <c r="O77" s="2">
        <f t="shared" si="11"/>
        <v>0</v>
      </c>
      <c r="P77" s="3">
        <f t="shared" si="12"/>
        <v>0</v>
      </c>
      <c r="Q77" s="6">
        <f t="shared" si="13"/>
        <v>0</v>
      </c>
      <c r="R77" s="70"/>
      <c r="S77">
        <f t="shared" si="14"/>
      </c>
    </row>
    <row r="78" spans="1:19" ht="12.75">
      <c r="A78" s="1">
        <f>IF($D78="","",VLOOKUP($D78,Accueil!$A$1:$Y$125,5,FALSE))</f>
      </c>
      <c r="B78" s="15">
        <f>IF($D78="","",VLOOKUP($D78,Régional!$A$1:$Y$96,7,FALSE))</f>
      </c>
      <c r="C78" s="15">
        <f t="shared" si="10"/>
      </c>
      <c r="D78" s="91">
        <f>IF(Accueil!K98="X",Accueil!A98,"")</f>
      </c>
      <c r="E78" s="1">
        <f>IF($D78="","",VLOOKUP($D78,Régional!$A$1:$Y$96,16,FALSE))</f>
      </c>
      <c r="F78" s="1">
        <f>IF($D78="","",VLOOKUP($D78,Régional!$A$1:$Y$96,13,FALSE))</f>
      </c>
      <c r="G78" s="17"/>
      <c r="H78" s="17"/>
      <c r="I78" s="17"/>
      <c r="J78" s="17"/>
      <c r="K78" s="17"/>
      <c r="L78" s="17"/>
      <c r="M78" s="17"/>
      <c r="N78" s="17"/>
      <c r="O78" s="2">
        <f t="shared" si="11"/>
        <v>0</v>
      </c>
      <c r="P78" s="3">
        <f t="shared" si="12"/>
        <v>0</v>
      </c>
      <c r="Q78" s="6">
        <f t="shared" si="13"/>
        <v>0</v>
      </c>
      <c r="R78" s="70"/>
      <c r="S78">
        <f t="shared" si="14"/>
      </c>
    </row>
    <row r="79" spans="1:19" ht="12.75">
      <c r="A79" s="1">
        <f>IF($D79="","",VLOOKUP($D79,Accueil!$A$1:$Y$125,5,FALSE))</f>
      </c>
      <c r="B79" s="15">
        <f>IF($D79="","",VLOOKUP($D79,Régional!$A$1:$Y$96,7,FALSE))</f>
      </c>
      <c r="C79" s="15">
        <f t="shared" si="10"/>
      </c>
      <c r="D79" s="91">
        <f>IF(Accueil!K99="X",Accueil!A99,"")</f>
      </c>
      <c r="E79" s="1">
        <f>IF($D79="","",VLOOKUP($D79,Régional!$A$1:$Y$96,16,FALSE))</f>
      </c>
      <c r="F79" s="1">
        <f>IF($D79="","",VLOOKUP($D79,Régional!$A$1:$Y$96,13,FALSE))</f>
      </c>
      <c r="G79" s="17"/>
      <c r="H79" s="17"/>
      <c r="I79" s="17"/>
      <c r="J79" s="17"/>
      <c r="K79" s="17"/>
      <c r="L79" s="17"/>
      <c r="M79" s="17"/>
      <c r="N79" s="17"/>
      <c r="O79" s="2">
        <f t="shared" si="11"/>
        <v>0</v>
      </c>
      <c r="P79" s="3">
        <f t="shared" si="12"/>
        <v>0</v>
      </c>
      <c r="Q79" s="6">
        <f t="shared" si="13"/>
        <v>0</v>
      </c>
      <c r="R79" s="70"/>
      <c r="S79">
        <f t="shared" si="14"/>
      </c>
    </row>
    <row r="80" spans="1:19" ht="12.75">
      <c r="A80" s="1">
        <f>IF($D80="","",VLOOKUP($D80,Accueil!$A$1:$Y$125,5,FALSE))</f>
      </c>
      <c r="B80" s="15">
        <f>IF($D80="","",VLOOKUP($D80,Régional!$A$1:$Y$96,7,FALSE))</f>
      </c>
      <c r="C80" s="15">
        <f t="shared" si="10"/>
      </c>
      <c r="D80" s="91">
        <f>IF(Accueil!K100="X",Accueil!A100,"")</f>
      </c>
      <c r="E80" s="1">
        <f>IF($D80="","",VLOOKUP($D80,Régional!$A$1:$Y$96,16,FALSE))</f>
      </c>
      <c r="F80" s="1">
        <f>IF($D80="","",VLOOKUP($D80,Régional!$A$1:$Y$96,13,FALSE))</f>
      </c>
      <c r="G80" s="17"/>
      <c r="H80" s="17"/>
      <c r="I80" s="17"/>
      <c r="J80" s="17"/>
      <c r="K80" s="17"/>
      <c r="L80" s="17"/>
      <c r="M80" s="17"/>
      <c r="N80" s="17"/>
      <c r="O80" s="2">
        <f t="shared" si="11"/>
        <v>0</v>
      </c>
      <c r="P80" s="3">
        <f t="shared" si="12"/>
        <v>0</v>
      </c>
      <c r="Q80" s="6">
        <f t="shared" si="13"/>
        <v>0</v>
      </c>
      <c r="R80" s="70"/>
      <c r="S80">
        <f t="shared" si="14"/>
      </c>
    </row>
    <row r="81" spans="1:19" ht="12.75">
      <c r="A81" s="1">
        <f>IF($D81="","",VLOOKUP($D81,Accueil!$A$1:$Y$125,5,FALSE))</f>
      </c>
      <c r="B81" s="15">
        <f>IF($D81="","",VLOOKUP($D81,Régional!$A$1:$Y$96,7,FALSE))</f>
      </c>
      <c r="C81" s="15">
        <f t="shared" si="10"/>
      </c>
      <c r="D81" s="91">
        <f>IF(Accueil!K101="X",Accueil!A101,"")</f>
      </c>
      <c r="E81" s="1">
        <f>IF($D81="","",VLOOKUP($D81,Régional!$A$1:$Y$96,16,FALSE))</f>
      </c>
      <c r="F81" s="1">
        <f>IF($D81="","",VLOOKUP($D81,Régional!$A$1:$Y$96,13,FALSE))</f>
      </c>
      <c r="G81" s="17"/>
      <c r="H81" s="17"/>
      <c r="I81" s="17"/>
      <c r="J81" s="17"/>
      <c r="K81" s="17"/>
      <c r="L81" s="17"/>
      <c r="M81" s="17"/>
      <c r="N81" s="17"/>
      <c r="O81" s="2">
        <f t="shared" si="11"/>
        <v>0</v>
      </c>
      <c r="P81" s="3">
        <f t="shared" si="12"/>
        <v>0</v>
      </c>
      <c r="Q81" s="6">
        <f t="shared" si="13"/>
        <v>0</v>
      </c>
      <c r="R81" s="70"/>
      <c r="S81">
        <f t="shared" si="14"/>
      </c>
    </row>
    <row r="82" spans="1:19" ht="12.75">
      <c r="A82" s="1">
        <f>IF($D82="","",VLOOKUP($D82,Accueil!$A$1:$Y$125,5,FALSE))</f>
      </c>
      <c r="B82" s="15">
        <f>IF($D82="","",VLOOKUP($D82,Régional!$A$1:$Y$96,7,FALSE))</f>
      </c>
      <c r="C82" s="15">
        <f t="shared" si="10"/>
      </c>
      <c r="D82" s="91">
        <f>IF(Accueil!K102="X",Accueil!A102,"")</f>
      </c>
      <c r="E82" s="1">
        <f>IF($D82="","",VLOOKUP($D82,Régional!$A$1:$Y$96,16,FALSE))</f>
      </c>
      <c r="F82" s="1">
        <f>IF($D82="","",VLOOKUP($D82,Régional!$A$1:$Y$96,13,FALSE))</f>
      </c>
      <c r="G82" s="17"/>
      <c r="H82" s="17"/>
      <c r="I82" s="17"/>
      <c r="J82" s="17"/>
      <c r="K82" s="17"/>
      <c r="L82" s="17"/>
      <c r="M82" s="17"/>
      <c r="N82" s="17"/>
      <c r="O82" s="2">
        <f t="shared" si="11"/>
        <v>0</v>
      </c>
      <c r="P82" s="3">
        <f t="shared" si="12"/>
        <v>0</v>
      </c>
      <c r="Q82" s="6">
        <f t="shared" si="13"/>
        <v>0</v>
      </c>
      <c r="R82" s="70"/>
      <c r="S82">
        <f t="shared" si="14"/>
      </c>
    </row>
    <row r="83" spans="1:19" ht="12.75">
      <c r="A83" s="1">
        <f>IF($D83="","",VLOOKUP($D83,Accueil!$A$1:$Y$125,5,FALSE))</f>
      </c>
      <c r="B83" s="15">
        <f>IF($D83="","",VLOOKUP($D83,Régional!$A$1:$Y$96,7,FALSE))</f>
      </c>
      <c r="C83" s="15">
        <f t="shared" si="10"/>
      </c>
      <c r="D83" s="91">
        <f>IF(Accueil!K103="X",Accueil!A103,"")</f>
      </c>
      <c r="E83" s="1">
        <f>IF($D83="","",VLOOKUP($D83,Régional!$A$1:$Y$96,16,FALSE))</f>
      </c>
      <c r="F83" s="1">
        <f>IF($D83="","",VLOOKUP($D83,Régional!$A$1:$Y$96,13,FALSE))</f>
      </c>
      <c r="G83" s="17"/>
      <c r="H83" s="17"/>
      <c r="I83" s="17"/>
      <c r="J83" s="17"/>
      <c r="K83" s="17"/>
      <c r="L83" s="17"/>
      <c r="M83" s="17"/>
      <c r="N83" s="17"/>
      <c r="O83" s="2">
        <f t="shared" si="11"/>
        <v>0</v>
      </c>
      <c r="P83" s="3">
        <f t="shared" si="12"/>
        <v>0</v>
      </c>
      <c r="Q83" s="6">
        <f t="shared" si="13"/>
        <v>0</v>
      </c>
      <c r="R83" s="70"/>
      <c r="S83">
        <f t="shared" si="14"/>
      </c>
    </row>
    <row r="84" spans="1:19" ht="12.75">
      <c r="A84" s="1">
        <f>IF($D84="","",VLOOKUP($D84,Accueil!$A$1:$Y$125,5,FALSE))</f>
      </c>
      <c r="B84" s="15">
        <f>IF($D84="","",VLOOKUP($D84,Régional!$A$1:$Y$96,7,FALSE))</f>
      </c>
      <c r="C84" s="15">
        <f t="shared" si="10"/>
      </c>
      <c r="D84" s="91">
        <f>IF(Accueil!K104="X",Accueil!A104,"")</f>
      </c>
      <c r="E84" s="1">
        <f>IF($D84="","",VLOOKUP($D84,Régional!$A$1:$Y$96,16,FALSE))</f>
      </c>
      <c r="F84" s="1">
        <f>IF($D84="","",VLOOKUP($D84,Régional!$A$1:$Y$96,13,FALSE))</f>
      </c>
      <c r="G84" s="17"/>
      <c r="H84" s="17"/>
      <c r="I84" s="17"/>
      <c r="J84" s="17"/>
      <c r="K84" s="17"/>
      <c r="L84" s="17"/>
      <c r="M84" s="17"/>
      <c r="N84" s="17"/>
      <c r="O84" s="2">
        <f t="shared" si="11"/>
        <v>0</v>
      </c>
      <c r="P84" s="3">
        <f t="shared" si="12"/>
        <v>0</v>
      </c>
      <c r="Q84" s="6">
        <f t="shared" si="13"/>
        <v>0</v>
      </c>
      <c r="R84" s="70"/>
      <c r="S84">
        <f t="shared" si="14"/>
      </c>
    </row>
    <row r="85" spans="1:19" ht="12.75">
      <c r="A85" s="1">
        <f>IF($D85="","",VLOOKUP($D85,Accueil!$A$1:$Y$125,5,FALSE))</f>
      </c>
      <c r="B85" s="15">
        <f>IF($D85="","",VLOOKUP($D85,Régional!$A$1:$Y$96,7,FALSE))</f>
      </c>
      <c r="C85" s="15">
        <f t="shared" si="10"/>
      </c>
      <c r="D85" s="91">
        <f>IF(Accueil!K105="X",Accueil!A105,"")</f>
      </c>
      <c r="E85" s="1">
        <f>IF($D85="","",VLOOKUP($D85,Régional!$A$1:$Y$96,16,FALSE))</f>
      </c>
      <c r="F85" s="1">
        <f>IF($D85="","",VLOOKUP($D85,Régional!$A$1:$Y$96,13,FALSE))</f>
      </c>
      <c r="G85" s="17"/>
      <c r="H85" s="17"/>
      <c r="I85" s="17"/>
      <c r="J85" s="17"/>
      <c r="K85" s="17"/>
      <c r="L85" s="17"/>
      <c r="M85" s="17"/>
      <c r="N85" s="17"/>
      <c r="O85" s="2">
        <f t="shared" si="11"/>
        <v>0</v>
      </c>
      <c r="P85" s="3">
        <f t="shared" si="12"/>
        <v>0</v>
      </c>
      <c r="Q85" s="6">
        <f t="shared" si="13"/>
        <v>0</v>
      </c>
      <c r="R85" s="70"/>
      <c r="S85">
        <f t="shared" si="14"/>
      </c>
    </row>
    <row r="86" spans="1:19" ht="12.75">
      <c r="A86" s="1">
        <f>IF($D86="","",VLOOKUP($D86,Accueil!$A$1:$Y$125,5,FALSE))</f>
      </c>
      <c r="B86" s="15">
        <f>IF($D86="","",VLOOKUP($D86,Régional!$A$1:$Y$96,7,FALSE))</f>
      </c>
      <c r="C86" s="15">
        <f t="shared" si="10"/>
      </c>
      <c r="D86" s="91">
        <f>IF(Accueil!K106="X",Accueil!A106,"")</f>
      </c>
      <c r="E86" s="1">
        <f>IF($D86="","",VLOOKUP($D86,Régional!$A$1:$Y$96,16,FALSE))</f>
      </c>
      <c r="F86" s="1">
        <f>IF($D86="","",VLOOKUP($D86,Régional!$A$1:$Y$96,13,FALSE))</f>
      </c>
      <c r="G86" s="17"/>
      <c r="H86" s="17"/>
      <c r="I86" s="17"/>
      <c r="J86" s="17"/>
      <c r="K86" s="17"/>
      <c r="L86" s="17"/>
      <c r="M86" s="17"/>
      <c r="N86" s="17"/>
      <c r="O86" s="2">
        <f t="shared" si="11"/>
        <v>0</v>
      </c>
      <c r="P86" s="3">
        <f t="shared" si="12"/>
        <v>0</v>
      </c>
      <c r="Q86" s="6">
        <f t="shared" si="13"/>
        <v>0</v>
      </c>
      <c r="R86" s="70"/>
      <c r="S86">
        <f t="shared" si="14"/>
      </c>
    </row>
    <row r="87" spans="1:19" ht="12.75">
      <c r="A87" s="1">
        <f>IF($D87="","",VLOOKUP($D87,Accueil!$A$1:$Y$125,5,FALSE))</f>
      </c>
      <c r="B87" s="15">
        <f>IF($D87="","",VLOOKUP($D87,Régional!$A$1:$Y$96,7,FALSE))</f>
      </c>
      <c r="C87" s="15">
        <f t="shared" si="10"/>
      </c>
      <c r="D87" s="91">
        <f>IF(Accueil!K107="X",Accueil!A107,"")</f>
      </c>
      <c r="E87" s="1">
        <f>IF($D87="","",VLOOKUP($D87,Régional!$A$1:$Y$96,16,FALSE))</f>
      </c>
      <c r="F87" s="1">
        <f>IF($D87="","",VLOOKUP($D87,Régional!$A$1:$Y$96,13,FALSE))</f>
      </c>
      <c r="G87" s="17"/>
      <c r="H87" s="17"/>
      <c r="I87" s="17"/>
      <c r="J87" s="17"/>
      <c r="K87" s="17"/>
      <c r="L87" s="17"/>
      <c r="M87" s="17"/>
      <c r="N87" s="17"/>
      <c r="O87" s="2">
        <f t="shared" si="11"/>
        <v>0</v>
      </c>
      <c r="P87" s="3">
        <f t="shared" si="12"/>
        <v>0</v>
      </c>
      <c r="Q87" s="6">
        <f t="shared" si="13"/>
        <v>0</v>
      </c>
      <c r="R87" s="70"/>
      <c r="S87">
        <f t="shared" si="14"/>
      </c>
    </row>
    <row r="88" spans="1:19" ht="12.75">
      <c r="A88" s="1">
        <f>IF($D88="","",VLOOKUP($D88,Accueil!$A$1:$Y$125,5,FALSE))</f>
      </c>
      <c r="B88" s="15">
        <f>IF($D88="","",VLOOKUP($D88,Régional!$A$1:$Y$96,7,FALSE))</f>
      </c>
      <c r="C88" s="15">
        <f t="shared" si="10"/>
      </c>
      <c r="D88" s="91">
        <f>IF(Accueil!K108="X",Accueil!A108,"")</f>
      </c>
      <c r="E88" s="1">
        <f>IF($D88="","",VLOOKUP($D88,Régional!$A$1:$Y$96,16,FALSE))</f>
      </c>
      <c r="F88" s="1">
        <f>IF($D88="","",VLOOKUP($D88,Régional!$A$1:$Y$96,13,FALSE))</f>
      </c>
      <c r="G88" s="17"/>
      <c r="H88" s="17"/>
      <c r="I88" s="17"/>
      <c r="J88" s="17"/>
      <c r="K88" s="17"/>
      <c r="L88" s="17"/>
      <c r="M88" s="17"/>
      <c r="N88" s="17"/>
      <c r="O88" s="2">
        <f t="shared" si="11"/>
        <v>0</v>
      </c>
      <c r="P88" s="3">
        <f t="shared" si="12"/>
        <v>0</v>
      </c>
      <c r="Q88" s="6">
        <f t="shared" si="13"/>
        <v>0</v>
      </c>
      <c r="R88" s="70"/>
      <c r="S88">
        <f t="shared" si="14"/>
      </c>
    </row>
    <row r="89" spans="1:19" ht="12.75">
      <c r="A89" s="1">
        <f>IF($D89="","",VLOOKUP($D89,Accueil!$A$1:$Y$125,5,FALSE))</f>
      </c>
      <c r="B89" s="15">
        <f>IF($D89="","",VLOOKUP($D89,Régional!$A$1:$Y$96,7,FALSE))</f>
      </c>
      <c r="C89" s="15">
        <f t="shared" si="10"/>
      </c>
      <c r="D89" s="91">
        <f>IF(Accueil!K109="X",Accueil!A109,"")</f>
      </c>
      <c r="E89" s="1">
        <f>IF($D89="","",VLOOKUP($D89,Régional!$A$1:$Y$96,16,FALSE))</f>
      </c>
      <c r="F89" s="1">
        <f>IF($D89="","",VLOOKUP($D89,Régional!$A$1:$Y$96,13,FALSE))</f>
      </c>
      <c r="G89" s="17"/>
      <c r="H89" s="17"/>
      <c r="I89" s="17"/>
      <c r="J89" s="17"/>
      <c r="K89" s="17"/>
      <c r="L89" s="17"/>
      <c r="M89" s="17"/>
      <c r="N89" s="17"/>
      <c r="O89" s="2">
        <f t="shared" si="11"/>
        <v>0</v>
      </c>
      <c r="P89" s="3">
        <f t="shared" si="12"/>
        <v>0</v>
      </c>
      <c r="Q89" s="6">
        <f t="shared" si="13"/>
        <v>0</v>
      </c>
      <c r="R89" s="70"/>
      <c r="S89">
        <f t="shared" si="14"/>
      </c>
    </row>
    <row r="90" spans="1:19" ht="12.75">
      <c r="A90" s="1">
        <f>IF($D90="","",VLOOKUP($D90,Accueil!$A$1:$Y$125,5,FALSE))</f>
      </c>
      <c r="B90" s="15">
        <f>IF($D90="","",VLOOKUP($D90,Régional!$A$1:$Y$96,7,FALSE))</f>
      </c>
      <c r="C90" s="15">
        <f t="shared" si="10"/>
      </c>
      <c r="D90" s="91">
        <f>IF(Accueil!K110="X",Accueil!A110,"")</f>
      </c>
      <c r="E90" s="1">
        <f>IF($D90="","",VLOOKUP($D90,Régional!$A$1:$Y$96,16,FALSE))</f>
      </c>
      <c r="F90" s="1">
        <f>IF($D90="","",VLOOKUP($D90,Régional!$A$1:$Y$96,13,FALSE))</f>
      </c>
      <c r="G90" s="17"/>
      <c r="H90" s="17"/>
      <c r="I90" s="17"/>
      <c r="J90" s="17"/>
      <c r="K90" s="17"/>
      <c r="L90" s="17"/>
      <c r="M90" s="17"/>
      <c r="N90" s="17"/>
      <c r="O90" s="2">
        <f t="shared" si="11"/>
        <v>0</v>
      </c>
      <c r="P90" s="3">
        <f t="shared" si="12"/>
        <v>0</v>
      </c>
      <c r="Q90" s="6">
        <f t="shared" si="13"/>
        <v>0</v>
      </c>
      <c r="R90" s="70"/>
      <c r="S90">
        <f t="shared" si="14"/>
      </c>
    </row>
    <row r="91" spans="1:19" ht="12.75">
      <c r="A91" s="1">
        <f>IF($D91="","",VLOOKUP($D91,Accueil!$A$1:$Y$125,5,FALSE))</f>
      </c>
      <c r="B91" s="15">
        <f>IF($D91="","",VLOOKUP($D91,Régional!$A$1:$Y$96,7,FALSE))</f>
      </c>
      <c r="C91" s="15">
        <f t="shared" si="10"/>
      </c>
      <c r="D91" s="91">
        <f>IF(Accueil!K111="X",Accueil!A111,"")</f>
      </c>
      <c r="E91" s="1">
        <f>IF($D91="","",VLOOKUP($D91,Régional!$A$1:$Y$96,16,FALSE))</f>
      </c>
      <c r="F91" s="1">
        <f>IF($D91="","",VLOOKUP($D91,Régional!$A$1:$Y$96,13,FALSE))</f>
      </c>
      <c r="G91" s="17"/>
      <c r="H91" s="17"/>
      <c r="I91" s="17"/>
      <c r="J91" s="17"/>
      <c r="K91" s="17"/>
      <c r="L91" s="17"/>
      <c r="M91" s="17"/>
      <c r="N91" s="17"/>
      <c r="O91" s="2">
        <f t="shared" si="11"/>
        <v>0</v>
      </c>
      <c r="P91" s="3">
        <f t="shared" si="12"/>
        <v>0</v>
      </c>
      <c r="Q91" s="6">
        <f t="shared" si="13"/>
        <v>0</v>
      </c>
      <c r="R91" s="70"/>
      <c r="S91">
        <f t="shared" si="14"/>
      </c>
    </row>
    <row r="92" spans="1:19" ht="12.75">
      <c r="A92" s="1">
        <f>IF($D92="","",VLOOKUP($D92,Accueil!$A$1:$Y$125,5,FALSE))</f>
      </c>
      <c r="B92" s="15">
        <f>IF($D92="","",VLOOKUP($D92,Régional!$A$1:$Y$96,7,FALSE))</f>
      </c>
      <c r="C92" s="15">
        <f t="shared" si="10"/>
      </c>
      <c r="D92" s="91">
        <f>IF(Accueil!K112="X",Accueil!A112,"")</f>
      </c>
      <c r="E92" s="1">
        <f>IF($D92="","",VLOOKUP($D92,Régional!$A$1:$Y$96,16,FALSE))</f>
      </c>
      <c r="F92" s="1">
        <f>IF($D92="","",VLOOKUP($D92,Régional!$A$1:$Y$96,13,FALSE))</f>
      </c>
      <c r="G92" s="17"/>
      <c r="H92" s="17"/>
      <c r="I92" s="17"/>
      <c r="J92" s="17"/>
      <c r="K92" s="17"/>
      <c r="L92" s="17"/>
      <c r="M92" s="17"/>
      <c r="N92" s="17"/>
      <c r="O92" s="2">
        <f t="shared" si="11"/>
        <v>0</v>
      </c>
      <c r="P92" s="3">
        <f t="shared" si="12"/>
        <v>0</v>
      </c>
      <c r="Q92" s="6">
        <f t="shared" si="13"/>
        <v>0</v>
      </c>
      <c r="R92" s="70"/>
      <c r="S92">
        <f t="shared" si="14"/>
      </c>
    </row>
    <row r="93" spans="1:19" ht="12.75">
      <c r="A93" s="1">
        <f>IF($D93="","",VLOOKUP($D93,Accueil!$A$1:$Y$125,5,FALSE))</f>
      </c>
      <c r="B93" s="15">
        <f>IF($D93="","",VLOOKUP($D93,Régional!$A$1:$Y$96,7,FALSE))</f>
      </c>
      <c r="C93" s="15">
        <f t="shared" si="10"/>
      </c>
      <c r="D93" s="91">
        <f>IF(Accueil!K113="X",Accueil!A113,"")</f>
      </c>
      <c r="E93" s="1">
        <f>IF($D93="","",VLOOKUP($D93,Régional!$A$1:$Y$96,16,FALSE))</f>
      </c>
      <c r="F93" s="1">
        <f>IF($D93="","",VLOOKUP($D93,Régional!$A$1:$Y$96,13,FALSE))</f>
      </c>
      <c r="G93" s="17"/>
      <c r="H93" s="17"/>
      <c r="I93" s="17"/>
      <c r="J93" s="17"/>
      <c r="K93" s="17"/>
      <c r="L93" s="17"/>
      <c r="M93" s="17"/>
      <c r="N93" s="17"/>
      <c r="O93" s="2">
        <f t="shared" si="11"/>
        <v>0</v>
      </c>
      <c r="P93" s="3">
        <f t="shared" si="12"/>
        <v>0</v>
      </c>
      <c r="Q93" s="6">
        <f t="shared" si="13"/>
        <v>0</v>
      </c>
      <c r="R93" s="70"/>
      <c r="S93">
        <f t="shared" si="14"/>
      </c>
    </row>
    <row r="94" spans="1:19" ht="12.75">
      <c r="A94" s="1">
        <f>IF($D94="","",VLOOKUP($D94,Accueil!$A$1:$Y$125,5,FALSE))</f>
      </c>
      <c r="B94" s="15">
        <f>IF($D94="","",VLOOKUP($D94,Régional!$A$1:$Y$96,7,FALSE))</f>
      </c>
      <c r="C94" s="15">
        <f t="shared" si="10"/>
      </c>
      <c r="D94" s="91">
        <f>IF(Accueil!K114="X",Accueil!A114,"")</f>
      </c>
      <c r="E94" s="1">
        <f>IF($D94="","",VLOOKUP($D94,Régional!$A$1:$Y$96,16,FALSE))</f>
      </c>
      <c r="F94" s="1">
        <f>IF($D94="","",VLOOKUP($D94,Régional!$A$1:$Y$96,13,FALSE))</f>
      </c>
      <c r="G94" s="17"/>
      <c r="H94" s="17"/>
      <c r="I94" s="17"/>
      <c r="J94" s="17"/>
      <c r="K94" s="17"/>
      <c r="L94" s="17"/>
      <c r="M94" s="17"/>
      <c r="N94" s="17"/>
      <c r="O94" s="2">
        <f t="shared" si="11"/>
        <v>0</v>
      </c>
      <c r="P94" s="3">
        <f t="shared" si="12"/>
        <v>0</v>
      </c>
      <c r="Q94" s="6">
        <f t="shared" si="13"/>
        <v>0</v>
      </c>
      <c r="R94" s="70"/>
      <c r="S94">
        <f t="shared" si="14"/>
      </c>
    </row>
    <row r="95" spans="1:19" ht="12.75">
      <c r="A95" s="1">
        <f>IF($D95="","",VLOOKUP($D95,Accueil!$A$1:$Y$125,5,FALSE))</f>
      </c>
      <c r="B95" s="15">
        <f>IF($D95="","",VLOOKUP($D95,Régional!$A$1:$Y$96,7,FALSE))</f>
      </c>
      <c r="C95" s="15">
        <f t="shared" si="10"/>
      </c>
      <c r="D95" s="91">
        <f>IF(Accueil!K115="X",Accueil!A115,"")</f>
      </c>
      <c r="E95" s="1">
        <f>IF($D95="","",VLOOKUP($D95,Régional!$A$1:$Y$96,16,FALSE))</f>
      </c>
      <c r="F95" s="1">
        <f>IF($D95="","",VLOOKUP($D95,Régional!$A$1:$Y$96,13,FALSE))</f>
      </c>
      <c r="G95" s="17"/>
      <c r="H95" s="17"/>
      <c r="I95" s="17"/>
      <c r="J95" s="17"/>
      <c r="K95" s="17"/>
      <c r="L95" s="17"/>
      <c r="M95" s="17"/>
      <c r="N95" s="17"/>
      <c r="O95" s="2">
        <f t="shared" si="11"/>
        <v>0</v>
      </c>
      <c r="P95" s="3">
        <f t="shared" si="12"/>
        <v>0</v>
      </c>
      <c r="Q95" s="6">
        <f t="shared" si="13"/>
        <v>0</v>
      </c>
      <c r="R95" s="70"/>
      <c r="S95">
        <f t="shared" si="14"/>
      </c>
    </row>
    <row r="96" spans="1:19" ht="12.75">
      <c r="A96" s="1">
        <f>IF($D96="","",VLOOKUP($D96,Accueil!$A$1:$Y$125,5,FALSE))</f>
      </c>
      <c r="B96" s="15">
        <f>IF($D96="","",VLOOKUP($D96,Régional!$A$1:$Y$96,7,FALSE))</f>
      </c>
      <c r="C96" s="15">
        <f t="shared" si="10"/>
      </c>
      <c r="D96" s="91">
        <f>IF(Accueil!K116="X",Accueil!A116,"")</f>
      </c>
      <c r="E96" s="1">
        <f>IF($D96="","",VLOOKUP($D96,Régional!$A$1:$Y$96,16,FALSE))</f>
      </c>
      <c r="F96" s="1">
        <f>IF($D96="","",VLOOKUP($D96,Régional!$A$1:$Y$96,13,FALSE))</f>
      </c>
      <c r="G96" s="17"/>
      <c r="H96" s="17"/>
      <c r="I96" s="17"/>
      <c r="J96" s="17"/>
      <c r="K96" s="17"/>
      <c r="L96" s="17"/>
      <c r="M96" s="17"/>
      <c r="N96" s="17"/>
      <c r="O96" s="2">
        <f t="shared" si="11"/>
        <v>0</v>
      </c>
      <c r="P96" s="3">
        <f t="shared" si="12"/>
        <v>0</v>
      </c>
      <c r="Q96" s="6">
        <f t="shared" si="13"/>
        <v>0</v>
      </c>
      <c r="R96" s="70"/>
      <c r="S96">
        <f t="shared" si="14"/>
      </c>
    </row>
    <row r="97" spans="1:19" ht="12.75">
      <c r="A97" s="1">
        <f>IF($D97="","",VLOOKUP($D97,Accueil!$A$1:$Y$125,5,FALSE))</f>
      </c>
      <c r="B97" s="15">
        <f>IF($D97="","",VLOOKUP($D97,Régional!$A$1:$Y$96,7,FALSE))</f>
      </c>
      <c r="C97" s="15">
        <f t="shared" si="10"/>
      </c>
      <c r="D97" s="91">
        <f>IF(Accueil!K117="X",Accueil!A117,"")</f>
      </c>
      <c r="E97" s="1">
        <f>IF($D97="","",VLOOKUP($D97,Régional!$A$1:$Y$96,16,FALSE))</f>
      </c>
      <c r="F97" s="1">
        <f>IF($D97="","",VLOOKUP($D97,Régional!$A$1:$Y$96,13,FALSE))</f>
      </c>
      <c r="G97" s="17"/>
      <c r="H97" s="17"/>
      <c r="I97" s="17"/>
      <c r="J97" s="17"/>
      <c r="K97" s="17"/>
      <c r="L97" s="17"/>
      <c r="M97" s="17"/>
      <c r="N97" s="17"/>
      <c r="O97" s="2">
        <f t="shared" si="11"/>
        <v>0</v>
      </c>
      <c r="P97" s="3">
        <f t="shared" si="12"/>
        <v>0</v>
      </c>
      <c r="Q97" s="6">
        <f t="shared" si="13"/>
        <v>0</v>
      </c>
      <c r="R97" s="70"/>
      <c r="S97">
        <f t="shared" si="14"/>
      </c>
    </row>
    <row r="98" spans="1:19" ht="12.75">
      <c r="A98" s="1">
        <f>IF($D98="","",VLOOKUP($D98,Accueil!$A$1:$Y$125,5,FALSE))</f>
      </c>
      <c r="B98" s="15">
        <f>IF($D98="","",VLOOKUP($D98,Régional!$A$1:$Y$96,7,FALSE))</f>
      </c>
      <c r="C98" s="15">
        <f t="shared" si="10"/>
      </c>
      <c r="D98" s="91">
        <f>IF(Accueil!K118="X",Accueil!A118,"")</f>
      </c>
      <c r="E98" s="1">
        <f>IF($D98="","",VLOOKUP($D98,Régional!$A$1:$Y$96,16,FALSE))</f>
      </c>
      <c r="F98" s="1">
        <f>IF($D98="","",VLOOKUP($D98,Régional!$A$1:$Y$96,13,FALSE))</f>
      </c>
      <c r="G98" s="17"/>
      <c r="H98" s="17"/>
      <c r="I98" s="17"/>
      <c r="J98" s="17"/>
      <c r="K98" s="17"/>
      <c r="L98" s="17"/>
      <c r="M98" s="17"/>
      <c r="N98" s="17"/>
      <c r="O98" s="2">
        <f t="shared" si="11"/>
        <v>0</v>
      </c>
      <c r="P98" s="3">
        <f t="shared" si="12"/>
        <v>0</v>
      </c>
      <c r="Q98" s="6">
        <f t="shared" si="13"/>
        <v>0</v>
      </c>
      <c r="R98" s="70"/>
      <c r="S98">
        <f t="shared" si="14"/>
      </c>
    </row>
    <row r="99" spans="1:19" ht="12.75">
      <c r="A99" s="1">
        <f>IF($D99="","",VLOOKUP($D99,Accueil!$A$1:$Y$125,5,FALSE))</f>
      </c>
      <c r="B99" s="15">
        <f>IF($D99="","",VLOOKUP($D99,Régional!$A$1:$Y$96,7,FALSE))</f>
      </c>
      <c r="C99" s="15">
        <f t="shared" si="10"/>
      </c>
      <c r="D99" s="91">
        <f>IF(Accueil!K119="X",Accueil!A119,"")</f>
      </c>
      <c r="E99" s="1">
        <f>IF($D99="","",VLOOKUP($D99,Régional!$A$1:$Y$96,16,FALSE))</f>
      </c>
      <c r="F99" s="1">
        <f>IF($D99="","",VLOOKUP($D99,Régional!$A$1:$Y$96,13,FALSE))</f>
      </c>
      <c r="G99" s="17"/>
      <c r="H99" s="17"/>
      <c r="I99" s="17"/>
      <c r="J99" s="17"/>
      <c r="K99" s="17"/>
      <c r="L99" s="17"/>
      <c r="M99" s="17"/>
      <c r="N99" s="17"/>
      <c r="O99" s="2">
        <f t="shared" si="11"/>
        <v>0</v>
      </c>
      <c r="P99" s="3">
        <f t="shared" si="12"/>
        <v>0</v>
      </c>
      <c r="Q99" s="6">
        <f t="shared" si="13"/>
        <v>0</v>
      </c>
      <c r="R99" s="70"/>
      <c r="S99">
        <f t="shared" si="14"/>
      </c>
    </row>
    <row r="100" spans="1:19" ht="12.75">
      <c r="A100" s="1">
        <f>IF($D100="","",VLOOKUP($D100,Accueil!$A$1:$Y$125,5,FALSE))</f>
      </c>
      <c r="B100" s="15">
        <f>IF($D100="","",VLOOKUP($D100,Régional!$A$1:$Y$96,7,FALSE))</f>
      </c>
      <c r="C100" s="15">
        <f t="shared" si="10"/>
      </c>
      <c r="D100" s="91">
        <f>IF(Accueil!K120="X",Accueil!A120,"")</f>
      </c>
      <c r="E100" s="1">
        <f>IF($D100="","",VLOOKUP($D100,Régional!$A$1:$Y$96,16,FALSE))</f>
      </c>
      <c r="F100" s="1">
        <f>IF($D100="","",VLOOKUP($D100,Régional!$A$1:$Y$96,13,FALSE))</f>
      </c>
      <c r="G100" s="17"/>
      <c r="H100" s="17"/>
      <c r="I100" s="17"/>
      <c r="J100" s="17"/>
      <c r="K100" s="17"/>
      <c r="L100" s="17"/>
      <c r="M100" s="17"/>
      <c r="N100" s="17"/>
      <c r="O100" s="2">
        <f t="shared" si="11"/>
        <v>0</v>
      </c>
      <c r="P100" s="3">
        <f t="shared" si="12"/>
        <v>0</v>
      </c>
      <c r="Q100" s="6">
        <f t="shared" si="13"/>
        <v>0</v>
      </c>
      <c r="R100" s="70"/>
      <c r="S100">
        <f t="shared" si="14"/>
      </c>
    </row>
    <row r="101" spans="1:19" ht="12.75">
      <c r="A101" s="1">
        <f>IF($D101="","",VLOOKUP($D101,Accueil!$A$1:$Y$125,5,FALSE))</f>
      </c>
      <c r="B101" s="15">
        <f>IF($D101="","",VLOOKUP($D101,Régional!$A$1:$Y$96,7,FALSE))</f>
      </c>
      <c r="C101" s="15">
        <f>CONCATENATE(A101,B101)</f>
      </c>
      <c r="D101" s="91">
        <f>IF(Accueil!K121="X",Accueil!A121,"")</f>
      </c>
      <c r="E101" s="1">
        <f>IF($D101="","",VLOOKUP($D101,Régional!$A$1:$Y$96,16,FALSE))</f>
      </c>
      <c r="F101" s="1">
        <f>IF($D101="","",VLOOKUP($D101,Régional!$A$1:$Y$96,13,FALSE))</f>
      </c>
      <c r="G101" s="17"/>
      <c r="H101" s="17"/>
      <c r="I101" s="17"/>
      <c r="J101" s="17"/>
      <c r="K101" s="17"/>
      <c r="L101" s="17"/>
      <c r="M101" s="17"/>
      <c r="N101" s="17"/>
      <c r="O101" s="2">
        <f>COUNTA(G101:N101)</f>
        <v>0</v>
      </c>
      <c r="P101" s="3">
        <f t="shared" si="12"/>
        <v>0</v>
      </c>
      <c r="Q101" s="6">
        <f>IF(O101=0,0,P101/O101)</f>
        <v>0</v>
      </c>
      <c r="R101" s="70"/>
      <c r="S101">
        <f t="shared" si="14"/>
      </c>
    </row>
    <row r="102" spans="1:19" ht="12.75">
      <c r="A102" s="1">
        <f>IF($D102="","",VLOOKUP($D102,Accueil!$A$1:$Y$125,5,FALSE))</f>
      </c>
      <c r="B102" s="15">
        <f>IF($D102="","",VLOOKUP($D102,Régional!$A$1:$Y$96,7,FALSE))</f>
      </c>
      <c r="C102" s="15">
        <f>CONCATENATE(A102,B102)</f>
      </c>
      <c r="D102" s="91">
        <f>IF(Accueil!K122="X",Accueil!A122,"")</f>
      </c>
      <c r="E102" s="1">
        <f>IF($D102="","",VLOOKUP($D102,Régional!$A$1:$Y$96,16,FALSE))</f>
      </c>
      <c r="F102" s="1">
        <f>IF($D102="","",VLOOKUP($D102,Régional!$A$1:$Y$96,13,FALSE))</f>
      </c>
      <c r="G102" s="17"/>
      <c r="H102" s="17"/>
      <c r="I102" s="17"/>
      <c r="J102" s="17"/>
      <c r="K102" s="17"/>
      <c r="L102" s="17"/>
      <c r="M102" s="17"/>
      <c r="N102" s="17"/>
      <c r="O102" s="2">
        <f>COUNTA(G102:N102)</f>
        <v>0</v>
      </c>
      <c r="P102" s="3">
        <f t="shared" si="12"/>
        <v>0</v>
      </c>
      <c r="Q102" s="6">
        <f>IF(O102=0,0,P102/O102)</f>
        <v>0</v>
      </c>
      <c r="R102" s="70"/>
      <c r="S102">
        <f t="shared" si="14"/>
      </c>
    </row>
    <row r="103" spans="1:19" ht="12.75">
      <c r="A103" s="1">
        <f>IF($D103="","",VLOOKUP($D103,Accueil!$A$1:$Y$125,5,FALSE))</f>
      </c>
      <c r="B103" s="15">
        <f>IF($D103="","",VLOOKUP($D103,Régional!$A$1:$Y$96,7,FALSE))</f>
      </c>
      <c r="C103" s="15">
        <f>CONCATENATE(A103,B103)</f>
      </c>
      <c r="D103" s="91">
        <f>IF(Accueil!K123="X",Accueil!A123,"")</f>
      </c>
      <c r="E103" s="1">
        <f>IF($D103="","",VLOOKUP($D103,Régional!$A$1:$Y$96,16,FALSE))</f>
      </c>
      <c r="F103" s="1">
        <f>IF($D103="","",VLOOKUP($D103,Régional!$A$1:$Y$96,13,FALSE))</f>
      </c>
      <c r="G103" s="17"/>
      <c r="H103" s="17"/>
      <c r="I103" s="17"/>
      <c r="J103" s="17"/>
      <c r="K103" s="17"/>
      <c r="L103" s="17"/>
      <c r="M103" s="17"/>
      <c r="N103" s="17"/>
      <c r="O103" s="2">
        <f>COUNTA(G103:N103)</f>
        <v>0</v>
      </c>
      <c r="P103" s="3">
        <f t="shared" si="12"/>
        <v>0</v>
      </c>
      <c r="Q103" s="6">
        <f>IF(O103=0,0,P103/O103)</f>
        <v>0</v>
      </c>
      <c r="R103" s="70"/>
      <c r="S103">
        <f t="shared" si="14"/>
      </c>
    </row>
    <row r="104" spans="1:19" ht="12.75">
      <c r="A104" s="1">
        <f>IF($D104="","",VLOOKUP($D104,Accueil!$A$1:$Y$125,5,FALSE))</f>
      </c>
      <c r="B104" s="15">
        <f>IF($D104="","",VLOOKUP($D104,Régional!$A$1:$Y$96,7,FALSE))</f>
      </c>
      <c r="C104" s="15">
        <f>CONCATENATE(A104,B104)</f>
      </c>
      <c r="D104" s="91">
        <f>IF(Accueil!K124="X",Accueil!A124,"")</f>
      </c>
      <c r="E104" s="1">
        <f>IF($D104="","",VLOOKUP($D104,Régional!$A$1:$Y$96,16,FALSE))</f>
      </c>
      <c r="F104" s="1">
        <f>IF($D104="","",VLOOKUP($D104,Régional!$A$1:$Y$96,13,FALSE))</f>
      </c>
      <c r="G104" s="17"/>
      <c r="H104" s="17"/>
      <c r="I104" s="17"/>
      <c r="J104" s="17"/>
      <c r="K104" s="17"/>
      <c r="L104" s="17"/>
      <c r="M104" s="17"/>
      <c r="N104" s="17"/>
      <c r="O104" s="2">
        <f>COUNTA(G104:N104)</f>
        <v>0</v>
      </c>
      <c r="P104" s="3">
        <f t="shared" si="12"/>
        <v>0</v>
      </c>
      <c r="Q104" s="6">
        <f>IF(O104=0,0,P104/O104)</f>
        <v>0</v>
      </c>
      <c r="R104" s="70"/>
      <c r="S104">
        <f t="shared" si="14"/>
      </c>
    </row>
  </sheetData>
  <sheetProtection sheet="1" objects="1" scenarios="1"/>
  <mergeCells count="2">
    <mergeCell ref="A1:Q1"/>
    <mergeCell ref="A2:Q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3"/>
  <dimension ref="A1:AJ104"/>
  <sheetViews>
    <sheetView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57421875" style="0" customWidth="1"/>
    <col min="2" max="2" width="4.140625" style="0" customWidth="1"/>
    <col min="3" max="3" width="10.7109375" style="0" bestFit="1" customWidth="1"/>
    <col min="4" max="4" width="20.140625" style="0" customWidth="1"/>
    <col min="5" max="5" width="35.8515625" style="0" bestFit="1" customWidth="1"/>
    <col min="6" max="6" width="7.00390625" style="0" bestFit="1" customWidth="1"/>
    <col min="7" max="7" width="8.28125" style="0" customWidth="1"/>
    <col min="8" max="8" width="6.8515625" style="0" customWidth="1"/>
    <col min="9" max="9" width="8.28125" style="0" bestFit="1" customWidth="1"/>
    <col min="10" max="10" width="7.00390625" style="0" bestFit="1" customWidth="1"/>
    <col min="11" max="11" width="8.28125" style="0" bestFit="1" customWidth="1"/>
    <col min="12" max="12" width="7.00390625" style="0" bestFit="1" customWidth="1"/>
    <col min="13" max="13" width="8.28125" style="0" customWidth="1"/>
    <col min="14" max="14" width="7.00390625" style="0" bestFit="1" customWidth="1"/>
    <col min="15" max="15" width="8.28125" style="0" customWidth="1"/>
    <col min="16" max="16" width="7.00390625" style="0" bestFit="1" customWidth="1"/>
    <col min="17" max="17" width="8.28125" style="0" customWidth="1"/>
    <col min="18" max="24" width="11.421875" style="0" hidden="1" customWidth="1"/>
    <col min="27" max="36" width="11.421875" style="0" hidden="1" customWidth="1"/>
  </cols>
  <sheetData>
    <row r="1" spans="1:21" ht="33.75">
      <c r="A1" s="218" t="str">
        <f>'Journée 1'!A1</f>
        <v>Championnat Régional Jeunes 2022-2023 - Sud Normandie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5"/>
      <c r="S1" s="5"/>
      <c r="T1" s="5"/>
      <c r="U1" s="5"/>
    </row>
    <row r="2" spans="1:21" ht="32.25" customHeight="1">
      <c r="A2" s="218" t="str">
        <f>CONCATENATE("Classement après la ",Accueil!F17)</f>
        <v>Classement après la Journée 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5"/>
      <c r="S2" s="5"/>
      <c r="T2" s="5"/>
      <c r="U2" s="5"/>
    </row>
    <row r="3" spans="1:21" s="69" customFormat="1" ht="12.75" customHeight="1">
      <c r="A3" s="67"/>
      <c r="B3" s="67"/>
      <c r="C3" s="67"/>
      <c r="D3" s="67"/>
      <c r="E3" s="67"/>
      <c r="F3" s="217" t="s">
        <v>71</v>
      </c>
      <c r="G3" s="217"/>
      <c r="H3" s="217" t="s">
        <v>72</v>
      </c>
      <c r="I3" s="217"/>
      <c r="J3" s="217" t="s">
        <v>73</v>
      </c>
      <c r="K3" s="217"/>
      <c r="L3" s="217" t="s">
        <v>74</v>
      </c>
      <c r="M3" s="217"/>
      <c r="N3" s="217" t="s">
        <v>87</v>
      </c>
      <c r="O3" s="217"/>
      <c r="P3" s="217" t="s">
        <v>8</v>
      </c>
      <c r="Q3" s="217"/>
      <c r="R3" s="216" t="s">
        <v>88</v>
      </c>
      <c r="S3" s="216" t="s">
        <v>89</v>
      </c>
      <c r="T3" s="68"/>
      <c r="U3" s="68"/>
    </row>
    <row r="4" spans="1:19" ht="24" customHeight="1">
      <c r="A4" s="35" t="s">
        <v>57</v>
      </c>
      <c r="B4" s="35" t="s">
        <v>18</v>
      </c>
      <c r="C4" s="36" t="s">
        <v>11</v>
      </c>
      <c r="D4" s="36" t="s">
        <v>44</v>
      </c>
      <c r="E4" s="36" t="s">
        <v>0</v>
      </c>
      <c r="F4" s="35" t="s">
        <v>8</v>
      </c>
      <c r="G4" s="35" t="s">
        <v>61</v>
      </c>
      <c r="H4" s="35" t="s">
        <v>8</v>
      </c>
      <c r="I4" s="35" t="s">
        <v>61</v>
      </c>
      <c r="J4" s="35" t="s">
        <v>8</v>
      </c>
      <c r="K4" s="35" t="s">
        <v>61</v>
      </c>
      <c r="L4" s="35" t="s">
        <v>8</v>
      </c>
      <c r="M4" s="35" t="s">
        <v>61</v>
      </c>
      <c r="N4" s="35" t="s">
        <v>8</v>
      </c>
      <c r="O4" s="35" t="s">
        <v>61</v>
      </c>
      <c r="P4" s="35" t="s">
        <v>8</v>
      </c>
      <c r="Q4" s="35" t="s">
        <v>61</v>
      </c>
      <c r="R4" s="216"/>
      <c r="S4" s="216"/>
    </row>
    <row r="5" spans="1:36" ht="12.75" customHeight="1">
      <c r="A5" s="154">
        <v>1</v>
      </c>
      <c r="B5" s="155" t="str">
        <f>IF($C5="","",CONCATENATE(VLOOKUP($C5,Accueil!$A$25:$E$124,5,FALSE),VLOOKUP($C5,Régional!$A$1:$Y$96,7,FALSE)))</f>
        <v>POH</v>
      </c>
      <c r="C5" s="155" t="str">
        <f>IF(Accueil!A35="","",Accueil!A35)</f>
        <v>22 119901</v>
      </c>
      <c r="D5" s="156" t="str">
        <f>IF($C5="","",VLOOKUP($C5,Régional!$A$1:$Y$96,13,FALSE))</f>
        <v>LEMAITRE Noah</v>
      </c>
      <c r="E5" s="154" t="str">
        <f>IF($C5="","",VLOOKUP($C5,Régional!$A$1:$Y$96,16,FALSE))</f>
        <v>ECOLE DE BOWLING D'ARGENTAN</v>
      </c>
      <c r="F5" s="159">
        <f>IF(ISNUMBER(VLOOKUP($C5,'Journée 1'!$D$5:$R$104,13,FALSE)),VLOOKUP($C5,'Journée 1'!$D$5:$R$104,13,FALSE),0)</f>
        <v>199</v>
      </c>
      <c r="G5" s="160">
        <f>IF(ISNUMBER(VLOOKUP($C5,'Journée 1'!$D$5:$R$104,15,FALSE)),VLOOKUP($C5,'Journée 1'!$D$5:$R$104,15,FALSE),0)</f>
        <v>80</v>
      </c>
      <c r="H5" s="160">
        <f>IF(ISNUMBER(VLOOKUP($C5,'Journée 2'!$D$5:$R$104,13,FALSE)),VLOOKUP($C5,'Journée 2'!$D$5:$R$104,13,FALSE),0)</f>
        <v>0</v>
      </c>
      <c r="I5" s="160">
        <f>IF(ISNUMBER(VLOOKUP($C5,'Journée 2'!$D$5:$R$104,15,FALSE)),VLOOKUP($C5,'Journée 2'!$D$5:$R$104,15,FALSE),0)</f>
        <v>0</v>
      </c>
      <c r="J5" s="160">
        <f>IF(ISNUMBER(VLOOKUP($C5,'Journée 3'!$D$5:$R$104,13,FALSE)),VLOOKUP($C5,'Journée 3'!$D$5:$R$104,13,FALSE),0)</f>
        <v>0</v>
      </c>
      <c r="K5" s="160">
        <f>IF(ISNUMBER(VLOOKUP($C5,'Journée 3'!$D$5:$R$104,15,FALSE)),VLOOKUP($C5,'Journée 3'!$D$5:$R$104,15,FALSE),0)</f>
        <v>0</v>
      </c>
      <c r="L5" s="160">
        <f>IF(ISNUMBER(VLOOKUP($C5,'Journée 4'!$D$5:$R$104,13,FALSE)),VLOOKUP($C5,'Journée 4'!$D$5:$R$104,13,FALSE),0)</f>
        <v>0</v>
      </c>
      <c r="M5" s="161">
        <f>IF(ISNUMBER(VLOOKUP($C5,'Journée 4'!$D$5:$R$104,15,FALSE)),VLOOKUP($C5,'Journée 4'!$D$5:$R$104,15,FALSE),0)</f>
        <v>0</v>
      </c>
      <c r="N5" s="161">
        <f>IF(ISNUMBER(VLOOKUP($C5,'Journée 5'!$D$5:$R$104,13,FALSE)),VLOOKUP($C5,'Journée 5'!$D$5:$R$104,13,FALSE),0)</f>
        <v>0</v>
      </c>
      <c r="O5" s="161">
        <f>IF(ISNUMBER(VLOOKUP($C5,'Journée 5'!$D$5:$R$104,15,FALSE)),VLOOKUP($C5,'Journée 5'!$D$5:$R$104,15,FALSE),0)</f>
        <v>0</v>
      </c>
      <c r="P5" s="161">
        <f aca="true" t="shared" si="0" ref="P5:P36">SUM(F5,H5,J5,L5,N5)</f>
        <v>199</v>
      </c>
      <c r="Q5" s="162">
        <f aca="true" t="shared" si="1" ref="Q5:Q36">MAX(AA5:AJ5)</f>
        <v>80</v>
      </c>
      <c r="R5" s="70"/>
      <c r="S5" s="82">
        <f aca="true" t="shared" si="2" ref="S5:S36">Q5+R5</f>
        <v>80</v>
      </c>
      <c r="T5">
        <f aca="true" t="shared" si="3" ref="T5:T36">IF(F5&lt;&gt;0,1,0)</f>
        <v>1</v>
      </c>
      <c r="U5">
        <f aca="true" t="shared" si="4" ref="U5:U36">IF(H5&lt;&gt;0,1,0)</f>
        <v>0</v>
      </c>
      <c r="V5">
        <f aca="true" t="shared" si="5" ref="V5:V36">IF(J5&lt;&gt;0,1,0)</f>
        <v>0</v>
      </c>
      <c r="W5">
        <f aca="true" t="shared" si="6" ref="W5:W36">IF(L5&lt;&gt;0,1,0)</f>
        <v>0</v>
      </c>
      <c r="X5">
        <f aca="true" t="shared" si="7" ref="X5:X36">IF(N5&lt;&gt;0,1,0)</f>
        <v>0</v>
      </c>
      <c r="Y5" s="115"/>
      <c r="AA5" s="123">
        <f>SUM(G5,I5,K5)</f>
        <v>80</v>
      </c>
      <c r="AB5" s="123">
        <f>SUM(G5,I5,M5)</f>
        <v>80</v>
      </c>
      <c r="AC5" s="123">
        <f>SUM(G5,I5,O5)</f>
        <v>80</v>
      </c>
      <c r="AD5" s="123">
        <f>SUM(G5,K5,M5)</f>
        <v>80</v>
      </c>
      <c r="AE5" s="123">
        <f>SUM(G5,K5,O5)</f>
        <v>80</v>
      </c>
      <c r="AF5" s="123">
        <f>SUM(G5,M5,O5)</f>
        <v>80</v>
      </c>
      <c r="AG5" s="123">
        <f>SUM(I5,K5,M5)</f>
        <v>0</v>
      </c>
      <c r="AH5" s="123">
        <f>SUM(I5,K5,O5)</f>
        <v>0</v>
      </c>
      <c r="AI5" s="123">
        <f>SUM(I5,M5,O5)</f>
        <v>0</v>
      </c>
      <c r="AJ5" s="123">
        <f>SUM(K5,M5,O5)</f>
        <v>0</v>
      </c>
    </row>
    <row r="6" spans="1:36" ht="12.75">
      <c r="A6" s="81">
        <v>1</v>
      </c>
      <c r="B6" s="82" t="str">
        <f>IF($C6="","",CONCATENATE(VLOOKUP($C6,Accueil!$A$25:$E$124,5,FALSE),VLOOKUP($C6,Régional!$A$1:$Y$96,7,FALSE)))</f>
        <v>MIH</v>
      </c>
      <c r="C6" s="82" t="str">
        <f>IF(Accueil!A53="","",Accueil!A53)</f>
        <v>19 115507</v>
      </c>
      <c r="D6" s="83" t="str">
        <f>IF($C6="","",VLOOKUP($C6,Régional!$A$1:$Y$96,13,FALSE))</f>
        <v>QUENAULT Clément</v>
      </c>
      <c r="E6" s="81" t="str">
        <f>IF($C6="","",VLOOKUP($C6,Régional!$A$1:$Y$96,16,FALSE))</f>
        <v>ECOLE DE BOWLING DE CHERBOURG</v>
      </c>
      <c r="F6" s="139">
        <f>IF(ISNUMBER(VLOOKUP($C6,'Journée 1'!$D$5:$R$104,13,FALSE)),VLOOKUP($C6,'Journée 1'!$D$5:$R$104,13,FALSE),0)</f>
        <v>1287</v>
      </c>
      <c r="G6" s="140">
        <f>IF(ISNUMBER(VLOOKUP($C6,'Journée 1'!$D$5:$R$104,15,FALSE)),VLOOKUP($C6,'Journée 1'!$D$5:$R$104,15,FALSE),0)</f>
        <v>80</v>
      </c>
      <c r="H6" s="140">
        <f>IF(ISNUMBER(VLOOKUP($C6,'Journée 2'!$D$5:$R$104,13,FALSE)),VLOOKUP($C6,'Journée 2'!$D$5:$R$104,13,FALSE),0)</f>
        <v>0</v>
      </c>
      <c r="I6" s="140">
        <f>IF(ISNUMBER(VLOOKUP($C6,'Journée 2'!$D$5:$R$104,15,FALSE)),VLOOKUP($C6,'Journée 2'!$D$5:$R$104,15,FALSE),0)</f>
        <v>0</v>
      </c>
      <c r="J6" s="140">
        <f>IF(ISNUMBER(VLOOKUP($C6,'Journée 3'!$D$5:$R$104,13,FALSE)),VLOOKUP($C6,'Journée 3'!$D$5:$R$104,13,FALSE),0)</f>
        <v>0</v>
      </c>
      <c r="K6" s="140">
        <f>IF(ISNUMBER(VLOOKUP($C6,'Journée 3'!$D$5:$R$104,15,FALSE)),VLOOKUP($C6,'Journée 3'!$D$5:$R$104,15,FALSE),0)</f>
        <v>0</v>
      </c>
      <c r="L6" s="140">
        <f>IF(ISNUMBER(VLOOKUP($C6,'Journée 4'!$D$5:$R$104,13,FALSE)),VLOOKUP($C6,'Journée 4'!$D$5:$R$104,13,FALSE),0)</f>
        <v>0</v>
      </c>
      <c r="M6" s="141">
        <f>IF(ISNUMBER(VLOOKUP($C6,'Journée 4'!$D$5:$R$104,15,FALSE)),VLOOKUP($C6,'Journée 4'!$D$5:$R$104,15,FALSE),0)</f>
        <v>0</v>
      </c>
      <c r="N6" s="141">
        <f>IF(ISNUMBER(VLOOKUP($C6,'Journée 5'!$D$5:$R$104,13,FALSE)),VLOOKUP($C6,'Journée 5'!$D$5:$R$104,13,FALSE),0)</f>
        <v>0</v>
      </c>
      <c r="O6" s="141">
        <f>IF(ISNUMBER(VLOOKUP($C6,'Journée 5'!$D$5:$R$104,15,FALSE)),VLOOKUP($C6,'Journée 5'!$D$5:$R$104,15,FALSE),0)</f>
        <v>0</v>
      </c>
      <c r="P6" s="141">
        <f t="shared" si="0"/>
        <v>1287</v>
      </c>
      <c r="Q6" s="134">
        <f t="shared" si="1"/>
        <v>80</v>
      </c>
      <c r="R6" s="70"/>
      <c r="S6" s="107">
        <f t="shared" si="2"/>
        <v>80</v>
      </c>
      <c r="T6">
        <f t="shared" si="3"/>
        <v>1</v>
      </c>
      <c r="U6">
        <f t="shared" si="4"/>
        <v>0</v>
      </c>
      <c r="V6">
        <f t="shared" si="5"/>
        <v>0</v>
      </c>
      <c r="W6">
        <f t="shared" si="6"/>
        <v>0</v>
      </c>
      <c r="X6">
        <f t="shared" si="7"/>
        <v>0</v>
      </c>
      <c r="Y6" s="115"/>
      <c r="AA6" s="123">
        <f aca="true" t="shared" si="8" ref="AA6:AA69">SUM(G6,I6,K6)</f>
        <v>80</v>
      </c>
      <c r="AB6" s="123">
        <f aca="true" t="shared" si="9" ref="AB6:AB69">SUM(G6,I6,M6)</f>
        <v>80</v>
      </c>
      <c r="AC6" s="123">
        <f aca="true" t="shared" si="10" ref="AC6:AC69">SUM(G6,I6,O6)</f>
        <v>80</v>
      </c>
      <c r="AD6" s="123">
        <f aca="true" t="shared" si="11" ref="AD6:AD69">SUM(G6,K6,M6)</f>
        <v>80</v>
      </c>
      <c r="AE6" s="123">
        <f aca="true" t="shared" si="12" ref="AE6:AE69">SUM(G6,K6,O6)</f>
        <v>80</v>
      </c>
      <c r="AF6" s="123">
        <f aca="true" t="shared" si="13" ref="AF6:AF69">SUM(G6,M6,O6)</f>
        <v>80</v>
      </c>
      <c r="AG6" s="123">
        <f aca="true" t="shared" si="14" ref="AG6:AG69">SUM(I6,K6,M6)</f>
        <v>0</v>
      </c>
      <c r="AH6" s="123">
        <f aca="true" t="shared" si="15" ref="AH6:AH69">SUM(I6,K6,O6)</f>
        <v>0</v>
      </c>
      <c r="AI6" s="123">
        <f aca="true" t="shared" si="16" ref="AI6:AI69">SUM(I6,M6,O6)</f>
        <v>0</v>
      </c>
      <c r="AJ6" s="123">
        <f aca="true" t="shared" si="17" ref="AJ6:AJ69">SUM(K6,M6,O6)</f>
        <v>0</v>
      </c>
    </row>
    <row r="7" spans="1:36" ht="12.75">
      <c r="A7" s="81">
        <v>2</v>
      </c>
      <c r="B7" s="82" t="str">
        <f>IF($C7="","",CONCATENATE(VLOOKUP($C7,Accueil!$A$25:$E$124,5,FALSE),VLOOKUP($C7,Régional!$A$1:$Y$96,7,FALSE)))</f>
        <v>MIH</v>
      </c>
      <c r="C7" s="82" t="str">
        <f>IF(Accueil!A39="","",Accueil!A39)</f>
        <v>22 120708</v>
      </c>
      <c r="D7" s="83" t="str">
        <f>IF($C7="","",VLOOKUP($C7,Régional!$A$1:$Y$96,13,FALSE))</f>
        <v>LECONTE Thibault</v>
      </c>
      <c r="E7" s="81" t="str">
        <f>IF($C7="","",VLOOKUP($C7,Régional!$A$1:$Y$96,16,FALSE))</f>
        <v>ECOLE DE BOWLING D'ARGENTAN</v>
      </c>
      <c r="F7" s="139">
        <f>IF(ISNUMBER(VLOOKUP($C7,'Journée 1'!$D$5:$R$104,13,FALSE)),VLOOKUP($C7,'Journée 1'!$D$5:$R$104,13,FALSE),0)</f>
        <v>946</v>
      </c>
      <c r="G7" s="140">
        <f>IF(ISNUMBER(VLOOKUP($C7,'Journée 1'!$D$5:$R$104,15,FALSE)),VLOOKUP($C7,'Journée 1'!$D$5:$R$104,15,FALSE),0)</f>
        <v>60</v>
      </c>
      <c r="H7" s="140">
        <f>IF(ISNUMBER(VLOOKUP($C7,'Journée 2'!$D$5:$R$104,13,FALSE)),VLOOKUP($C7,'Journée 2'!$D$5:$R$104,13,FALSE),0)</f>
        <v>0</v>
      </c>
      <c r="I7" s="140">
        <f>IF(ISNUMBER(VLOOKUP($C7,'Journée 2'!$D$5:$R$104,15,FALSE)),VLOOKUP($C7,'Journée 2'!$D$5:$R$104,15,FALSE),0)</f>
        <v>0</v>
      </c>
      <c r="J7" s="140">
        <f>IF(ISNUMBER(VLOOKUP($C7,'Journée 3'!$D$5:$R$104,13,FALSE)),VLOOKUP($C7,'Journée 3'!$D$5:$R$104,13,FALSE),0)</f>
        <v>0</v>
      </c>
      <c r="K7" s="140">
        <f>IF(ISNUMBER(VLOOKUP($C7,'Journée 3'!$D$5:$R$104,15,FALSE)),VLOOKUP($C7,'Journée 3'!$D$5:$R$104,15,FALSE),0)</f>
        <v>0</v>
      </c>
      <c r="L7" s="140">
        <f>IF(ISNUMBER(VLOOKUP($C7,'Journée 4'!$D$5:$R$104,13,FALSE)),VLOOKUP($C7,'Journée 4'!$D$5:$R$104,13,FALSE),0)</f>
        <v>0</v>
      </c>
      <c r="M7" s="141">
        <f>IF(ISNUMBER(VLOOKUP($C7,'Journée 4'!$D$5:$R$104,15,FALSE)),VLOOKUP($C7,'Journée 4'!$D$5:$R$104,15,FALSE),0)</f>
        <v>0</v>
      </c>
      <c r="N7" s="141">
        <f>IF(ISNUMBER(VLOOKUP($C7,'Journée 5'!$D$5:$R$104,13,FALSE)),VLOOKUP($C7,'Journée 5'!$D$5:$R$104,13,FALSE),0)</f>
        <v>0</v>
      </c>
      <c r="O7" s="141">
        <f>IF(ISNUMBER(VLOOKUP($C7,'Journée 5'!$D$5:$R$104,15,FALSE)),VLOOKUP($C7,'Journée 5'!$D$5:$R$104,15,FALSE),0)</f>
        <v>0</v>
      </c>
      <c r="P7" s="141">
        <f t="shared" si="0"/>
        <v>946</v>
      </c>
      <c r="Q7" s="134">
        <f t="shared" si="1"/>
        <v>60</v>
      </c>
      <c r="R7" s="112"/>
      <c r="S7" s="82">
        <f t="shared" si="2"/>
        <v>60</v>
      </c>
      <c r="T7">
        <f t="shared" si="3"/>
        <v>1</v>
      </c>
      <c r="U7">
        <f t="shared" si="4"/>
        <v>0</v>
      </c>
      <c r="V7">
        <f t="shared" si="5"/>
        <v>0</v>
      </c>
      <c r="W7">
        <f t="shared" si="6"/>
        <v>0</v>
      </c>
      <c r="X7">
        <f t="shared" si="7"/>
        <v>0</v>
      </c>
      <c r="Y7" s="115"/>
      <c r="AA7" s="123">
        <f t="shared" si="8"/>
        <v>60</v>
      </c>
      <c r="AB7" s="123">
        <f t="shared" si="9"/>
        <v>60</v>
      </c>
      <c r="AC7" s="123">
        <f t="shared" si="10"/>
        <v>60</v>
      </c>
      <c r="AD7" s="123">
        <f t="shared" si="11"/>
        <v>60</v>
      </c>
      <c r="AE7" s="123">
        <f t="shared" si="12"/>
        <v>60</v>
      </c>
      <c r="AF7" s="123">
        <f t="shared" si="13"/>
        <v>60</v>
      </c>
      <c r="AG7" s="123">
        <f t="shared" si="14"/>
        <v>0</v>
      </c>
      <c r="AH7" s="123">
        <f t="shared" si="15"/>
        <v>0</v>
      </c>
      <c r="AI7" s="123">
        <f t="shared" si="16"/>
        <v>0</v>
      </c>
      <c r="AJ7" s="123">
        <f t="shared" si="17"/>
        <v>0</v>
      </c>
    </row>
    <row r="8" spans="1:36" ht="12.75">
      <c r="A8" s="117">
        <v>3</v>
      </c>
      <c r="B8" s="2" t="str">
        <f>IF($C8="","",CONCATENATE(VLOOKUP($C8,Accueil!$A$25:$E$124,5,FALSE),VLOOKUP($C8,Régional!$A$1:$Y$96,7,FALSE)))</f>
        <v>MIH</v>
      </c>
      <c r="C8" s="2" t="str">
        <f>IF(Accueil!A42="","",Accueil!A42)</f>
        <v>20 117568</v>
      </c>
      <c r="D8" s="118" t="str">
        <f>IF($C8="","",VLOOKUP($C8,Régional!$A$1:$Y$96,13,FALSE))</f>
        <v>BARETTE Simon</v>
      </c>
      <c r="E8" s="117" t="str">
        <f>IF($C8="","",VLOOKUP($C8,Régional!$A$1:$Y$96,16,FALSE))</f>
        <v>EAGLES BOWLING VIRE</v>
      </c>
      <c r="F8" s="142">
        <f>IF(ISNUMBER(VLOOKUP($C8,'Journée 1'!$D$5:$R$104,13,FALSE)),VLOOKUP($C8,'Journée 1'!$D$5:$R$104,13,FALSE),0)</f>
        <v>787</v>
      </c>
      <c r="G8" s="143">
        <f>IF(ISNUMBER(VLOOKUP($C8,'Journée 1'!$D$5:$R$104,15,FALSE)),VLOOKUP($C8,'Journée 1'!$D$5:$R$104,15,FALSE),0)</f>
        <v>50</v>
      </c>
      <c r="H8" s="143">
        <f>IF(ISNUMBER(VLOOKUP($C8,'Journée 2'!$D$5:$R$104,13,FALSE)),VLOOKUP($C8,'Journée 2'!$D$5:$R$104,13,FALSE),0)</f>
        <v>0</v>
      </c>
      <c r="I8" s="143">
        <f>IF(ISNUMBER(VLOOKUP($C8,'Journée 2'!$D$5:$R$104,15,FALSE)),VLOOKUP($C8,'Journée 2'!$D$5:$R$104,15,FALSE),0)</f>
        <v>0</v>
      </c>
      <c r="J8" s="143">
        <f>IF(ISNUMBER(VLOOKUP($C8,'Journée 3'!$D$5:$R$104,13,FALSE)),VLOOKUP($C8,'Journée 3'!$D$5:$R$104,13,FALSE),0)</f>
        <v>0</v>
      </c>
      <c r="K8" s="143">
        <f>IF(ISNUMBER(VLOOKUP($C8,'Journée 3'!$D$5:$R$104,15,FALSE)),VLOOKUP($C8,'Journée 3'!$D$5:$R$104,15,FALSE),0)</f>
        <v>0</v>
      </c>
      <c r="L8" s="143">
        <f>IF(ISNUMBER(VLOOKUP($C8,'Journée 4'!$D$5:$R$104,13,FALSE)),VLOOKUP($C8,'Journée 4'!$D$5:$R$104,13,FALSE),0)</f>
        <v>0</v>
      </c>
      <c r="M8" s="144">
        <f>IF(ISNUMBER(VLOOKUP($C8,'Journée 4'!$D$5:$R$104,15,FALSE)),VLOOKUP($C8,'Journée 4'!$D$5:$R$104,15,FALSE),0)</f>
        <v>0</v>
      </c>
      <c r="N8" s="144">
        <f>IF(ISNUMBER(VLOOKUP($C8,'Journée 5'!$D$5:$R$104,13,FALSE)),VLOOKUP($C8,'Journée 5'!$D$5:$R$104,13,FALSE),0)</f>
        <v>0</v>
      </c>
      <c r="O8" s="144">
        <f>IF(ISNUMBER(VLOOKUP($C8,'Journée 5'!$D$5:$R$104,15,FALSE)),VLOOKUP($C8,'Journée 5'!$D$5:$R$104,15,FALSE),0)</f>
        <v>0</v>
      </c>
      <c r="P8" s="144">
        <f t="shared" si="0"/>
        <v>787</v>
      </c>
      <c r="Q8" s="135">
        <f t="shared" si="1"/>
        <v>50</v>
      </c>
      <c r="R8" s="70"/>
      <c r="S8" s="82">
        <f t="shared" si="2"/>
        <v>50</v>
      </c>
      <c r="T8">
        <f t="shared" si="3"/>
        <v>1</v>
      </c>
      <c r="U8">
        <f t="shared" si="4"/>
        <v>0</v>
      </c>
      <c r="V8">
        <f t="shared" si="5"/>
        <v>0</v>
      </c>
      <c r="W8">
        <f t="shared" si="6"/>
        <v>0</v>
      </c>
      <c r="X8">
        <f t="shared" si="7"/>
        <v>0</v>
      </c>
      <c r="Y8" s="115"/>
      <c r="AA8" s="123">
        <f t="shared" si="8"/>
        <v>50</v>
      </c>
      <c r="AB8" s="123">
        <f t="shared" si="9"/>
        <v>50</v>
      </c>
      <c r="AC8" s="123">
        <f t="shared" si="10"/>
        <v>50</v>
      </c>
      <c r="AD8" s="123">
        <f t="shared" si="11"/>
        <v>50</v>
      </c>
      <c r="AE8" s="123">
        <f t="shared" si="12"/>
        <v>50</v>
      </c>
      <c r="AF8" s="123">
        <f t="shared" si="13"/>
        <v>50</v>
      </c>
      <c r="AG8" s="123">
        <f t="shared" si="14"/>
        <v>0</v>
      </c>
      <c r="AH8" s="123">
        <f t="shared" si="15"/>
        <v>0</v>
      </c>
      <c r="AI8" s="123">
        <f t="shared" si="16"/>
        <v>0</v>
      </c>
      <c r="AJ8" s="123">
        <f t="shared" si="17"/>
        <v>0</v>
      </c>
    </row>
    <row r="9" spans="1:36" ht="12.75">
      <c r="A9" s="117">
        <v>4</v>
      </c>
      <c r="B9" s="2" t="str">
        <f>IF($C9="","",CONCATENATE(VLOOKUP($C9,Accueil!$A$25:$E$124,5,FALSE),VLOOKUP($C9,Régional!$A$1:$Y$96,7,FALSE)))</f>
        <v>MIH</v>
      </c>
      <c r="C9" s="2" t="str">
        <f>IF(Accueil!A45="","",Accueil!A45)</f>
        <v>16 109596</v>
      </c>
      <c r="D9" s="118" t="str">
        <f>IF($C9="","",VLOOKUP($C9,Régional!$A$1:$Y$96,13,FALSE))</f>
        <v>CARU Gabin</v>
      </c>
      <c r="E9" s="117" t="str">
        <f>IF($C9="","",VLOOKUP($C9,Régional!$A$1:$Y$96,16,FALSE))</f>
        <v>EAGLES BOWLING VIRE</v>
      </c>
      <c r="F9" s="142">
        <f>IF(ISNUMBER(VLOOKUP($C9,'Journée 1'!$D$5:$R$104,13,FALSE)),VLOOKUP($C9,'Journée 1'!$D$5:$R$104,13,FALSE),0)</f>
        <v>773</v>
      </c>
      <c r="G9" s="143">
        <f>IF(ISNUMBER(VLOOKUP($C9,'Journée 1'!$D$5:$R$104,15,FALSE)),VLOOKUP($C9,'Journée 1'!$D$5:$R$104,15,FALSE),0)</f>
        <v>46</v>
      </c>
      <c r="H9" s="143">
        <f>IF(ISNUMBER(VLOOKUP($C9,'Journée 2'!$D$5:$R$104,13,FALSE)),VLOOKUP($C9,'Journée 2'!$D$5:$R$104,13,FALSE),0)</f>
        <v>0</v>
      </c>
      <c r="I9" s="143">
        <f>IF(ISNUMBER(VLOOKUP($C9,'Journée 2'!$D$5:$R$104,15,FALSE)),VLOOKUP($C9,'Journée 2'!$D$5:$R$104,15,FALSE),0)</f>
        <v>0</v>
      </c>
      <c r="J9" s="143">
        <f>IF(ISNUMBER(VLOOKUP($C9,'Journée 3'!$D$5:$R$104,13,FALSE)),VLOOKUP($C9,'Journée 3'!$D$5:$R$104,13,FALSE),0)</f>
        <v>0</v>
      </c>
      <c r="K9" s="143">
        <f>IF(ISNUMBER(VLOOKUP($C9,'Journée 3'!$D$5:$R$104,15,FALSE)),VLOOKUP($C9,'Journée 3'!$D$5:$R$104,15,FALSE),0)</f>
        <v>0</v>
      </c>
      <c r="L9" s="143">
        <f>IF(ISNUMBER(VLOOKUP($C9,'Journée 4'!$D$5:$R$104,13,FALSE)),VLOOKUP($C9,'Journée 4'!$D$5:$R$104,13,FALSE),0)</f>
        <v>0</v>
      </c>
      <c r="M9" s="144">
        <f>IF(ISNUMBER(VLOOKUP($C9,'Journée 4'!$D$5:$R$104,15,FALSE)),VLOOKUP($C9,'Journée 4'!$D$5:$R$104,15,FALSE),0)</f>
        <v>0</v>
      </c>
      <c r="N9" s="144">
        <f>IF(ISNUMBER(VLOOKUP($C9,'Journée 5'!$D$5:$R$104,13,FALSE)),VLOOKUP($C9,'Journée 5'!$D$5:$R$104,13,FALSE),0)</f>
        <v>0</v>
      </c>
      <c r="O9" s="144">
        <f>IF(ISNUMBER(VLOOKUP($C9,'Journée 5'!$D$5:$R$104,15,FALSE)),VLOOKUP($C9,'Journée 5'!$D$5:$R$104,15,FALSE),0)</f>
        <v>0</v>
      </c>
      <c r="P9" s="144">
        <f t="shared" si="0"/>
        <v>773</v>
      </c>
      <c r="Q9" s="135">
        <f t="shared" si="1"/>
        <v>46</v>
      </c>
      <c r="R9" s="70"/>
      <c r="S9" s="107">
        <f t="shared" si="2"/>
        <v>46</v>
      </c>
      <c r="T9">
        <f t="shared" si="3"/>
        <v>1</v>
      </c>
      <c r="U9">
        <f t="shared" si="4"/>
        <v>0</v>
      </c>
      <c r="V9">
        <f t="shared" si="5"/>
        <v>0</v>
      </c>
      <c r="W9">
        <f t="shared" si="6"/>
        <v>0</v>
      </c>
      <c r="X9">
        <f t="shared" si="7"/>
        <v>0</v>
      </c>
      <c r="Y9" s="115"/>
      <c r="AA9" s="123">
        <f t="shared" si="8"/>
        <v>46</v>
      </c>
      <c r="AB9" s="123">
        <f t="shared" si="9"/>
        <v>46</v>
      </c>
      <c r="AC9" s="123">
        <f t="shared" si="10"/>
        <v>46</v>
      </c>
      <c r="AD9" s="123">
        <f t="shared" si="11"/>
        <v>46</v>
      </c>
      <c r="AE9" s="123">
        <f t="shared" si="12"/>
        <v>46</v>
      </c>
      <c r="AF9" s="123">
        <f t="shared" si="13"/>
        <v>46</v>
      </c>
      <c r="AG9" s="123">
        <f t="shared" si="14"/>
        <v>0</v>
      </c>
      <c r="AH9" s="123">
        <f t="shared" si="15"/>
        <v>0</v>
      </c>
      <c r="AI9" s="123">
        <f t="shared" si="16"/>
        <v>0</v>
      </c>
      <c r="AJ9" s="123">
        <f t="shared" si="17"/>
        <v>0</v>
      </c>
    </row>
    <row r="10" spans="1:36" ht="12.75">
      <c r="A10" s="117">
        <v>5</v>
      </c>
      <c r="B10" s="2" t="str">
        <f>IF($C10="","",CONCATENATE(VLOOKUP($C10,Accueil!$A$25:$E$124,5,FALSE),VLOOKUP($C10,Régional!$A$1:$Y$96,7,FALSE)))</f>
        <v>MIH</v>
      </c>
      <c r="C10" s="2" t="str">
        <f>IF(Accueil!A40="","",Accueil!A40)</f>
        <v>19 115940</v>
      </c>
      <c r="D10" s="118" t="str">
        <f>IF($C10="","",VLOOKUP($C10,Régional!$A$1:$Y$96,13,FALSE))</f>
        <v>VAUTHRIN Charles</v>
      </c>
      <c r="E10" s="117" t="str">
        <f>IF($C10="","",VLOOKUP($C10,Régional!$A$1:$Y$96,16,FALSE))</f>
        <v>ECOLE DE BOWLING D'ARGENTAN</v>
      </c>
      <c r="F10" s="142">
        <f>IF(ISNUMBER(VLOOKUP($C10,'Journée 1'!$D$5:$R$104,13,FALSE)),VLOOKUP($C10,'Journée 1'!$D$5:$R$104,13,FALSE),0)</f>
        <v>0</v>
      </c>
      <c r="G10" s="143">
        <f>IF(ISNUMBER(VLOOKUP($C10,'Journée 1'!$D$5:$R$104,15,FALSE)),VLOOKUP($C10,'Journée 1'!$D$5:$R$104,15,FALSE),0)</f>
        <v>0</v>
      </c>
      <c r="H10" s="143">
        <f>IF(ISNUMBER(VLOOKUP($C10,'Journée 2'!$D$5:$R$104,13,FALSE)),VLOOKUP($C10,'Journée 2'!$D$5:$R$104,13,FALSE),0)</f>
        <v>0</v>
      </c>
      <c r="I10" s="143">
        <f>IF(ISNUMBER(VLOOKUP($C10,'Journée 2'!$D$5:$R$104,15,FALSE)),VLOOKUP($C10,'Journée 2'!$D$5:$R$104,15,FALSE),0)</f>
        <v>0</v>
      </c>
      <c r="J10" s="143">
        <f>IF(ISNUMBER(VLOOKUP($C10,'Journée 3'!$D$5:$R$104,13,FALSE)),VLOOKUP($C10,'Journée 3'!$D$5:$R$104,13,FALSE),0)</f>
        <v>0</v>
      </c>
      <c r="K10" s="143">
        <f>IF(ISNUMBER(VLOOKUP($C10,'Journée 3'!$D$5:$R$104,15,FALSE)),VLOOKUP($C10,'Journée 3'!$D$5:$R$104,15,FALSE),0)</f>
        <v>0</v>
      </c>
      <c r="L10" s="143">
        <f>IF(ISNUMBER(VLOOKUP($C10,'Journée 4'!$D$5:$R$104,13,FALSE)),VLOOKUP($C10,'Journée 4'!$D$5:$R$104,13,FALSE),0)</f>
        <v>0</v>
      </c>
      <c r="M10" s="144">
        <f>IF(ISNUMBER(VLOOKUP($C10,'Journée 4'!$D$5:$R$104,15,FALSE)),VLOOKUP($C10,'Journée 4'!$D$5:$R$104,15,FALSE),0)</f>
        <v>0</v>
      </c>
      <c r="N10" s="144">
        <f>IF(ISNUMBER(VLOOKUP($C10,'Journée 5'!$D$5:$R$104,13,FALSE)),VLOOKUP($C10,'Journée 5'!$D$5:$R$104,13,FALSE),0)</f>
        <v>0</v>
      </c>
      <c r="O10" s="144">
        <f>IF(ISNUMBER(VLOOKUP($C10,'Journée 5'!$D$5:$R$104,15,FALSE)),VLOOKUP($C10,'Journée 5'!$D$5:$R$104,15,FALSE),0)</f>
        <v>0</v>
      </c>
      <c r="P10" s="144">
        <f t="shared" si="0"/>
        <v>0</v>
      </c>
      <c r="Q10" s="135">
        <f t="shared" si="1"/>
        <v>0</v>
      </c>
      <c r="R10" s="87"/>
      <c r="S10" s="82">
        <f t="shared" si="2"/>
        <v>0</v>
      </c>
      <c r="T10">
        <f t="shared" si="3"/>
        <v>0</v>
      </c>
      <c r="U10">
        <f t="shared" si="4"/>
        <v>0</v>
      </c>
      <c r="V10">
        <f t="shared" si="5"/>
        <v>0</v>
      </c>
      <c r="W10">
        <f t="shared" si="6"/>
        <v>0</v>
      </c>
      <c r="X10">
        <f t="shared" si="7"/>
        <v>0</v>
      </c>
      <c r="Y10" s="115"/>
      <c r="AA10" s="123">
        <f t="shared" si="8"/>
        <v>0</v>
      </c>
      <c r="AB10" s="123">
        <f t="shared" si="9"/>
        <v>0</v>
      </c>
      <c r="AC10" s="123">
        <f t="shared" si="10"/>
        <v>0</v>
      </c>
      <c r="AD10" s="123">
        <f t="shared" si="11"/>
        <v>0</v>
      </c>
      <c r="AE10" s="123">
        <f t="shared" si="12"/>
        <v>0</v>
      </c>
      <c r="AF10" s="123">
        <f t="shared" si="13"/>
        <v>0</v>
      </c>
      <c r="AG10" s="123">
        <f t="shared" si="14"/>
        <v>0</v>
      </c>
      <c r="AH10" s="123">
        <f t="shared" si="15"/>
        <v>0</v>
      </c>
      <c r="AI10" s="123">
        <f t="shared" si="16"/>
        <v>0</v>
      </c>
      <c r="AJ10" s="123">
        <f t="shared" si="17"/>
        <v>0</v>
      </c>
    </row>
    <row r="11" spans="1:36" ht="12.75">
      <c r="A11" s="106">
        <v>1</v>
      </c>
      <c r="B11" s="107" t="str">
        <f>IF($C11="","",CONCATENATE(VLOOKUP($C11,Accueil!$A$25:$E$124,5,FALSE),VLOOKUP($C11,Régional!$A$1:$Y$96,7,FALSE)))</f>
        <v>MIF</v>
      </c>
      <c r="C11" s="107" t="str">
        <f>IF(Accueil!A46="","",Accueil!A46)</f>
        <v>22 119702</v>
      </c>
      <c r="D11" s="108" t="str">
        <f>IF($C11="","",VLOOKUP($C11,Régional!$A$1:$Y$96,13,FALSE))</f>
        <v>BLANCHARD Chloe</v>
      </c>
      <c r="E11" s="106" t="str">
        <f>IF($C11="","",VLOOKUP($C11,Régional!$A$1:$Y$96,16,FALSE))</f>
        <v>EAGLES BOWLING VIRE</v>
      </c>
      <c r="F11" s="136">
        <f>IF(ISNUMBER(VLOOKUP($C11,'Journée 1'!$D$5:$R$104,13,FALSE)),VLOOKUP($C11,'Journée 1'!$D$5:$R$104,13,FALSE),0)</f>
        <v>1059</v>
      </c>
      <c r="G11" s="137">
        <f>IF(ISNUMBER(VLOOKUP($C11,'Journée 1'!$D$5:$R$104,15,FALSE)),VLOOKUP($C11,'Journée 1'!$D$5:$R$104,15,FALSE),0)</f>
        <v>80</v>
      </c>
      <c r="H11" s="137">
        <f>IF(ISNUMBER(VLOOKUP($C11,'Journée 2'!$D$5:$R$104,13,FALSE)),VLOOKUP($C11,'Journée 2'!$D$5:$R$104,13,FALSE),0)</f>
        <v>0</v>
      </c>
      <c r="I11" s="137">
        <f>IF(ISNUMBER(VLOOKUP($C11,'Journée 2'!$D$5:$R$104,15,FALSE)),VLOOKUP($C11,'Journée 2'!$D$5:$R$104,15,FALSE),0)</f>
        <v>0</v>
      </c>
      <c r="J11" s="137">
        <f>IF(ISNUMBER(VLOOKUP($C11,'Journée 3'!$D$5:$R$104,13,FALSE)),VLOOKUP($C11,'Journée 3'!$D$5:$R$104,13,FALSE),0)</f>
        <v>0</v>
      </c>
      <c r="K11" s="137">
        <f>IF(ISNUMBER(VLOOKUP($C11,'Journée 3'!$D$5:$R$104,15,FALSE)),VLOOKUP($C11,'Journée 3'!$D$5:$R$104,15,FALSE),0)</f>
        <v>0</v>
      </c>
      <c r="L11" s="137">
        <f>IF(ISNUMBER(VLOOKUP($C11,'Journée 4'!$D$5:$R$104,13,FALSE)),VLOOKUP($C11,'Journée 4'!$D$5:$R$104,13,FALSE),0)</f>
        <v>0</v>
      </c>
      <c r="M11" s="138">
        <f>IF(ISNUMBER(VLOOKUP($C11,'Journée 4'!$D$5:$R$104,15,FALSE)),VLOOKUP($C11,'Journée 4'!$D$5:$R$104,15,FALSE),0)</f>
        <v>0</v>
      </c>
      <c r="N11" s="138">
        <f>IF(ISNUMBER(VLOOKUP($C11,'Journée 5'!$D$5:$R$104,13,FALSE)),VLOOKUP($C11,'Journée 5'!$D$5:$R$104,13,FALSE),0)</f>
        <v>0</v>
      </c>
      <c r="O11" s="138">
        <f>IF(ISNUMBER(VLOOKUP($C11,'Journée 5'!$D$5:$R$104,15,FALSE)),VLOOKUP($C11,'Journée 5'!$D$5:$R$104,15,FALSE),0)</f>
        <v>0</v>
      </c>
      <c r="P11" s="138">
        <f t="shared" si="0"/>
        <v>1059</v>
      </c>
      <c r="Q11" s="133">
        <f t="shared" si="1"/>
        <v>80</v>
      </c>
      <c r="R11" s="87"/>
      <c r="S11" s="82">
        <f t="shared" si="2"/>
        <v>80</v>
      </c>
      <c r="T11">
        <f t="shared" si="3"/>
        <v>1</v>
      </c>
      <c r="U11">
        <f t="shared" si="4"/>
        <v>0</v>
      </c>
      <c r="V11">
        <f t="shared" si="5"/>
        <v>0</v>
      </c>
      <c r="W11">
        <f t="shared" si="6"/>
        <v>0</v>
      </c>
      <c r="X11">
        <f t="shared" si="7"/>
        <v>0</v>
      </c>
      <c r="Y11" s="115"/>
      <c r="AA11" s="123">
        <f t="shared" si="8"/>
        <v>80</v>
      </c>
      <c r="AB11" s="123">
        <f t="shared" si="9"/>
        <v>80</v>
      </c>
      <c r="AC11" s="123">
        <f t="shared" si="10"/>
        <v>80</v>
      </c>
      <c r="AD11" s="123">
        <f t="shared" si="11"/>
        <v>80</v>
      </c>
      <c r="AE11" s="123">
        <f t="shared" si="12"/>
        <v>80</v>
      </c>
      <c r="AF11" s="123">
        <f t="shared" si="13"/>
        <v>80</v>
      </c>
      <c r="AG11" s="123">
        <f t="shared" si="14"/>
        <v>0</v>
      </c>
      <c r="AH11" s="123">
        <f t="shared" si="15"/>
        <v>0</v>
      </c>
      <c r="AI11" s="123">
        <f t="shared" si="16"/>
        <v>0</v>
      </c>
      <c r="AJ11" s="123">
        <f t="shared" si="17"/>
        <v>0</v>
      </c>
    </row>
    <row r="12" spans="1:36" ht="12.75">
      <c r="A12" s="106">
        <v>2</v>
      </c>
      <c r="B12" s="107" t="str">
        <f>IF($C12="","",CONCATENATE(VLOOKUP($C12,Accueil!$A$25:$E$124,5,FALSE),VLOOKUP($C12,Régional!$A$1:$Y$96,7,FALSE)))</f>
        <v>MIF</v>
      </c>
      <c r="C12" s="107" t="str">
        <f>IF(Accueil!A25="","",Accueil!A25)</f>
        <v>20 118012</v>
      </c>
      <c r="D12" s="108" t="str">
        <f>IF($C12="","",VLOOKUP($C12,Régional!$A$1:$Y$96,13,FALSE))</f>
        <v>FERRIERE Marion</v>
      </c>
      <c r="E12" s="106" t="str">
        <f>IF($C12="","",VLOOKUP($C12,Régional!$A$1:$Y$96,16,FALSE))</f>
        <v>FLERS BOWLING IMPACT</v>
      </c>
      <c r="F12" s="136">
        <f>IF(ISNUMBER(VLOOKUP($C12,'Journée 1'!$D$5:$R$104,13,FALSE)),VLOOKUP($C12,'Journée 1'!$D$5:$R$104,13,FALSE),0)</f>
        <v>910</v>
      </c>
      <c r="G12" s="137">
        <f>IF(ISNUMBER(VLOOKUP($C12,'Journée 1'!$D$5:$R$104,15,FALSE)),VLOOKUP($C12,'Journée 1'!$D$5:$R$104,15,FALSE),0)</f>
        <v>60</v>
      </c>
      <c r="H12" s="137">
        <f>IF(ISNUMBER(VLOOKUP($C12,'Journée 2'!$D$5:$R$104,13,FALSE)),VLOOKUP($C12,'Journée 2'!$D$5:$R$104,13,FALSE),0)</f>
        <v>0</v>
      </c>
      <c r="I12" s="137">
        <f>IF(ISNUMBER(VLOOKUP($C12,'Journée 2'!$D$5:$R$104,15,FALSE)),VLOOKUP($C12,'Journée 2'!$D$5:$R$104,15,FALSE),0)</f>
        <v>0</v>
      </c>
      <c r="J12" s="137">
        <f>IF(ISNUMBER(VLOOKUP($C12,'Journée 3'!$D$5:$R$104,13,FALSE)),VLOOKUP($C12,'Journée 3'!$D$5:$R$104,13,FALSE),0)</f>
        <v>0</v>
      </c>
      <c r="K12" s="137">
        <f>IF(ISNUMBER(VLOOKUP($C12,'Journée 3'!$D$5:$R$104,15,FALSE)),VLOOKUP($C12,'Journée 3'!$D$5:$R$104,15,FALSE),0)</f>
        <v>0</v>
      </c>
      <c r="L12" s="137">
        <f>IF(ISNUMBER(VLOOKUP($C12,'Journée 4'!$D$5:$R$104,13,FALSE)),VLOOKUP($C12,'Journée 4'!$D$5:$R$104,13,FALSE),0)</f>
        <v>0</v>
      </c>
      <c r="M12" s="138">
        <f>IF(ISNUMBER(VLOOKUP($C12,'Journée 4'!$D$5:$R$104,15,FALSE)),VLOOKUP($C12,'Journée 4'!$D$5:$R$104,15,FALSE),0)</f>
        <v>0</v>
      </c>
      <c r="N12" s="138">
        <f>IF(ISNUMBER(VLOOKUP($C12,'Journée 5'!$D$5:$R$104,13,FALSE)),VLOOKUP($C12,'Journée 5'!$D$5:$R$104,13,FALSE),0)</f>
        <v>0</v>
      </c>
      <c r="O12" s="138">
        <f>IF(ISNUMBER(VLOOKUP($C12,'Journée 5'!$D$5:$R$104,15,FALSE)),VLOOKUP($C12,'Journée 5'!$D$5:$R$104,15,FALSE),0)</f>
        <v>0</v>
      </c>
      <c r="P12" s="138">
        <f t="shared" si="0"/>
        <v>910</v>
      </c>
      <c r="Q12" s="133">
        <f t="shared" si="1"/>
        <v>60</v>
      </c>
      <c r="R12" s="70"/>
      <c r="S12" s="82">
        <f t="shared" si="2"/>
        <v>60</v>
      </c>
      <c r="T12">
        <f t="shared" si="3"/>
        <v>1</v>
      </c>
      <c r="U12">
        <f t="shared" si="4"/>
        <v>0</v>
      </c>
      <c r="V12">
        <f t="shared" si="5"/>
        <v>0</v>
      </c>
      <c r="W12">
        <f t="shared" si="6"/>
        <v>0</v>
      </c>
      <c r="X12">
        <f t="shared" si="7"/>
        <v>0</v>
      </c>
      <c r="Y12" s="115"/>
      <c r="AA12" s="123">
        <f t="shared" si="8"/>
        <v>60</v>
      </c>
      <c r="AB12" s="123">
        <f t="shared" si="9"/>
        <v>60</v>
      </c>
      <c r="AC12" s="123">
        <f t="shared" si="10"/>
        <v>60</v>
      </c>
      <c r="AD12" s="123">
        <f t="shared" si="11"/>
        <v>60</v>
      </c>
      <c r="AE12" s="123">
        <f t="shared" si="12"/>
        <v>60</v>
      </c>
      <c r="AF12" s="123">
        <f t="shared" si="13"/>
        <v>60</v>
      </c>
      <c r="AG12" s="123">
        <f t="shared" si="14"/>
        <v>0</v>
      </c>
      <c r="AH12" s="123">
        <f t="shared" si="15"/>
        <v>0</v>
      </c>
      <c r="AI12" s="123">
        <f t="shared" si="16"/>
        <v>0</v>
      </c>
      <c r="AJ12" s="123">
        <f t="shared" si="17"/>
        <v>0</v>
      </c>
    </row>
    <row r="13" spans="1:36" ht="12.75">
      <c r="A13" s="117">
        <v>1</v>
      </c>
      <c r="B13" s="2" t="str">
        <f>IF($C13="","",CONCATENATE(VLOOKUP($C13,Accueil!$A$25:$E$124,5,FALSE),VLOOKUP($C13,Régional!$A$1:$Y$96,7,FALSE)))</f>
        <v>JUH</v>
      </c>
      <c r="C13" s="2" t="str">
        <f>IF(Accueil!A31="","",Accueil!A31)</f>
        <v>12 103039</v>
      </c>
      <c r="D13" s="118" t="str">
        <f>IF($C13="","",VLOOKUP($C13,Régional!$A$1:$Y$96,13,FALSE))</f>
        <v>MAINCENT Fabien</v>
      </c>
      <c r="E13" s="117" t="str">
        <f>IF($C13="","",VLOOKUP($C13,Régional!$A$1:$Y$96,16,FALSE))</f>
        <v>ECOLE DE BOWLING DE SAINT LO</v>
      </c>
      <c r="F13" s="142">
        <f>IF(ISNUMBER(VLOOKUP($C13,'Journée 1'!$D$5:$R$104,13,FALSE)),VLOOKUP($C13,'Journée 1'!$D$5:$R$104,13,FALSE),0)</f>
        <v>1644</v>
      </c>
      <c r="G13" s="143">
        <f>IF(ISNUMBER(VLOOKUP($C13,'Journée 1'!$D$5:$R$104,15,FALSE)),VLOOKUP($C13,'Journée 1'!$D$5:$R$104,15,FALSE),0)</f>
        <v>80</v>
      </c>
      <c r="H13" s="143">
        <f>IF(ISNUMBER(VLOOKUP($C13,'Journée 2'!$D$5:$R$104,13,FALSE)),VLOOKUP($C13,'Journée 2'!$D$5:$R$104,13,FALSE),0)</f>
        <v>0</v>
      </c>
      <c r="I13" s="143">
        <f>IF(ISNUMBER(VLOOKUP($C13,'Journée 2'!$D$5:$R$104,15,FALSE)),VLOOKUP($C13,'Journée 2'!$D$5:$R$104,15,FALSE),0)</f>
        <v>0</v>
      </c>
      <c r="J13" s="143">
        <f>IF(ISNUMBER(VLOOKUP($C13,'Journée 3'!$D$5:$R$104,13,FALSE)),VLOOKUP($C13,'Journée 3'!$D$5:$R$104,13,FALSE),0)</f>
        <v>0</v>
      </c>
      <c r="K13" s="143">
        <f>IF(ISNUMBER(VLOOKUP($C13,'Journée 3'!$D$5:$R$104,15,FALSE)),VLOOKUP($C13,'Journée 3'!$D$5:$R$104,15,FALSE),0)</f>
        <v>0</v>
      </c>
      <c r="L13" s="143">
        <f>IF(ISNUMBER(VLOOKUP($C13,'Journée 4'!$D$5:$R$104,13,FALSE)),VLOOKUP($C13,'Journée 4'!$D$5:$R$104,13,FALSE),0)</f>
        <v>0</v>
      </c>
      <c r="M13" s="144">
        <f>IF(ISNUMBER(VLOOKUP($C13,'Journée 4'!$D$5:$R$104,15,FALSE)),VLOOKUP($C13,'Journée 4'!$D$5:$R$104,15,FALSE),0)</f>
        <v>0</v>
      </c>
      <c r="N13" s="144">
        <f>IF(ISNUMBER(VLOOKUP($C13,'Journée 5'!$D$5:$R$104,13,FALSE)),VLOOKUP($C13,'Journée 5'!$D$5:$R$104,13,FALSE),0)</f>
        <v>0</v>
      </c>
      <c r="O13" s="144">
        <f>IF(ISNUMBER(VLOOKUP($C13,'Journée 5'!$D$5:$R$104,15,FALSE)),VLOOKUP($C13,'Journée 5'!$D$5:$R$104,15,FALSE),0)</f>
        <v>0</v>
      </c>
      <c r="P13" s="144">
        <f t="shared" si="0"/>
        <v>1644</v>
      </c>
      <c r="Q13" s="135">
        <f t="shared" si="1"/>
        <v>80</v>
      </c>
      <c r="R13" s="112"/>
      <c r="S13" s="82">
        <f t="shared" si="2"/>
        <v>80</v>
      </c>
      <c r="T13">
        <f t="shared" si="3"/>
        <v>1</v>
      </c>
      <c r="U13">
        <f t="shared" si="4"/>
        <v>0</v>
      </c>
      <c r="V13">
        <f t="shared" si="5"/>
        <v>0</v>
      </c>
      <c r="W13">
        <f t="shared" si="6"/>
        <v>0</v>
      </c>
      <c r="X13">
        <f t="shared" si="7"/>
        <v>0</v>
      </c>
      <c r="Y13" s="115"/>
      <c r="AA13" s="123">
        <f t="shared" si="8"/>
        <v>80</v>
      </c>
      <c r="AB13" s="123">
        <f t="shared" si="9"/>
        <v>80</v>
      </c>
      <c r="AC13" s="123">
        <f t="shared" si="10"/>
        <v>80</v>
      </c>
      <c r="AD13" s="123">
        <f t="shared" si="11"/>
        <v>80</v>
      </c>
      <c r="AE13" s="123">
        <f t="shared" si="12"/>
        <v>80</v>
      </c>
      <c r="AF13" s="123">
        <f t="shared" si="13"/>
        <v>80</v>
      </c>
      <c r="AG13" s="123">
        <f t="shared" si="14"/>
        <v>0</v>
      </c>
      <c r="AH13" s="123">
        <f t="shared" si="15"/>
        <v>0</v>
      </c>
      <c r="AI13" s="123">
        <f t="shared" si="16"/>
        <v>0</v>
      </c>
      <c r="AJ13" s="123">
        <f t="shared" si="17"/>
        <v>0</v>
      </c>
    </row>
    <row r="14" spans="1:36" ht="12.75">
      <c r="A14" s="117">
        <v>2</v>
      </c>
      <c r="B14" s="2" t="str">
        <f>IF($C14="","",CONCATENATE(VLOOKUP($C14,Accueil!$A$25:$E$124,5,FALSE),VLOOKUP($C14,Régional!$A$1:$Y$96,7,FALSE)))</f>
        <v>JUH</v>
      </c>
      <c r="C14" s="2" t="str">
        <f>IF(Accueil!A34="","",Accueil!A34)</f>
        <v>22 119265</v>
      </c>
      <c r="D14" s="118" t="str">
        <f>IF($C14="","",VLOOKUP($C14,Régional!$A$1:$Y$96,13,FALSE))</f>
        <v>GUIBERT Benjamin</v>
      </c>
      <c r="E14" s="117" t="str">
        <f>IF($C14="","",VLOOKUP($C14,Régional!$A$1:$Y$96,16,FALSE))</f>
        <v>MARCEY LES GREVES CLUB - MGC</v>
      </c>
      <c r="F14" s="142">
        <f>IF(ISNUMBER(VLOOKUP($C14,'Journée 1'!$D$5:$R$104,13,FALSE)),VLOOKUP($C14,'Journée 1'!$D$5:$R$104,13,FALSE),0)</f>
        <v>1442</v>
      </c>
      <c r="G14" s="143">
        <f>IF(ISNUMBER(VLOOKUP($C14,'Journée 1'!$D$5:$R$104,15,FALSE)),VLOOKUP($C14,'Journée 1'!$D$5:$R$104,15,FALSE),0)</f>
        <v>60</v>
      </c>
      <c r="H14" s="143">
        <f>IF(ISNUMBER(VLOOKUP($C14,'Journée 2'!$D$5:$R$104,13,FALSE)),VLOOKUP($C14,'Journée 2'!$D$5:$R$104,13,FALSE),0)</f>
        <v>0</v>
      </c>
      <c r="I14" s="143">
        <f>IF(ISNUMBER(VLOOKUP($C14,'Journée 2'!$D$5:$R$104,15,FALSE)),VLOOKUP($C14,'Journée 2'!$D$5:$R$104,15,FALSE),0)</f>
        <v>0</v>
      </c>
      <c r="J14" s="143">
        <f>IF(ISNUMBER(VLOOKUP($C14,'Journée 3'!$D$5:$R$104,13,FALSE)),VLOOKUP($C14,'Journée 3'!$D$5:$R$104,13,FALSE),0)</f>
        <v>0</v>
      </c>
      <c r="K14" s="143">
        <f>IF(ISNUMBER(VLOOKUP($C14,'Journée 3'!$D$5:$R$104,15,FALSE)),VLOOKUP($C14,'Journée 3'!$D$5:$R$104,15,FALSE),0)</f>
        <v>0</v>
      </c>
      <c r="L14" s="143">
        <f>IF(ISNUMBER(VLOOKUP($C14,'Journée 4'!$D$5:$R$104,13,FALSE)),VLOOKUP($C14,'Journée 4'!$D$5:$R$104,13,FALSE),0)</f>
        <v>0</v>
      </c>
      <c r="M14" s="144">
        <f>IF(ISNUMBER(VLOOKUP($C14,'Journée 4'!$D$5:$R$104,15,FALSE)),VLOOKUP($C14,'Journée 4'!$D$5:$R$104,15,FALSE),0)</f>
        <v>0</v>
      </c>
      <c r="N14" s="144">
        <f>IF(ISNUMBER(VLOOKUP($C14,'Journée 5'!$D$5:$R$104,13,FALSE)),VLOOKUP($C14,'Journée 5'!$D$5:$R$104,13,FALSE),0)</f>
        <v>0</v>
      </c>
      <c r="O14" s="144">
        <f>IF(ISNUMBER(VLOOKUP($C14,'Journée 5'!$D$5:$R$104,15,FALSE)),VLOOKUP($C14,'Journée 5'!$D$5:$R$104,15,FALSE),0)</f>
        <v>0</v>
      </c>
      <c r="P14" s="144">
        <f t="shared" si="0"/>
        <v>1442</v>
      </c>
      <c r="Q14" s="135">
        <f t="shared" si="1"/>
        <v>60</v>
      </c>
      <c r="R14" s="112"/>
      <c r="S14" s="107">
        <f t="shared" si="2"/>
        <v>60</v>
      </c>
      <c r="T14">
        <f t="shared" si="3"/>
        <v>1</v>
      </c>
      <c r="U14">
        <f t="shared" si="4"/>
        <v>0</v>
      </c>
      <c r="V14">
        <f t="shared" si="5"/>
        <v>0</v>
      </c>
      <c r="W14">
        <f t="shared" si="6"/>
        <v>0</v>
      </c>
      <c r="X14">
        <f t="shared" si="7"/>
        <v>0</v>
      </c>
      <c r="Y14" s="115"/>
      <c r="AA14" s="123">
        <f t="shared" si="8"/>
        <v>60</v>
      </c>
      <c r="AB14" s="123">
        <f t="shared" si="9"/>
        <v>60</v>
      </c>
      <c r="AC14" s="123">
        <f t="shared" si="10"/>
        <v>60</v>
      </c>
      <c r="AD14" s="123">
        <f t="shared" si="11"/>
        <v>60</v>
      </c>
      <c r="AE14" s="123">
        <f t="shared" si="12"/>
        <v>60</v>
      </c>
      <c r="AF14" s="123">
        <f t="shared" si="13"/>
        <v>60</v>
      </c>
      <c r="AG14" s="123">
        <f t="shared" si="14"/>
        <v>0</v>
      </c>
      <c r="AH14" s="123">
        <f t="shared" si="15"/>
        <v>0</v>
      </c>
      <c r="AI14" s="123">
        <f t="shared" si="16"/>
        <v>0</v>
      </c>
      <c r="AJ14" s="123">
        <f t="shared" si="17"/>
        <v>0</v>
      </c>
    </row>
    <row r="15" spans="1:36" ht="12.75">
      <c r="A15" s="117">
        <v>3</v>
      </c>
      <c r="B15" s="2" t="str">
        <f>IF($C15="","",CONCATENATE(VLOOKUP($C15,Accueil!$A$25:$E$124,5,FALSE),VLOOKUP($C15,Régional!$A$1:$Y$96,7,FALSE)))</f>
        <v>JUH</v>
      </c>
      <c r="C15" s="2" t="str">
        <f>IF(Accueil!A27="","",Accueil!A27)</f>
        <v>13 105142</v>
      </c>
      <c r="D15" s="118" t="str">
        <f>IF($C15="","",VLOOKUP($C15,Régional!$A$1:$Y$96,13,FALSE))</f>
        <v>SORET Mathéo</v>
      </c>
      <c r="E15" s="117" t="str">
        <f>IF($C15="","",VLOOKUP($C15,Régional!$A$1:$Y$96,16,FALSE))</f>
        <v>FLERS BOWLING IMPACT</v>
      </c>
      <c r="F15" s="142">
        <f>IF(ISNUMBER(VLOOKUP($C15,'Journée 1'!$D$5:$R$104,13,FALSE)),VLOOKUP($C15,'Journée 1'!$D$5:$R$104,13,FALSE),0)</f>
        <v>1439</v>
      </c>
      <c r="G15" s="143">
        <f>IF(ISNUMBER(VLOOKUP($C15,'Journée 1'!$D$5:$R$104,15,FALSE)),VLOOKUP($C15,'Journée 1'!$D$5:$R$104,15,FALSE),0)</f>
        <v>50</v>
      </c>
      <c r="H15" s="143">
        <f>IF(ISNUMBER(VLOOKUP($C15,'Journée 2'!$D$5:$R$104,13,FALSE)),VLOOKUP($C15,'Journée 2'!$D$5:$R$104,13,FALSE),0)</f>
        <v>0</v>
      </c>
      <c r="I15" s="143">
        <f>IF(ISNUMBER(VLOOKUP($C15,'Journée 2'!$D$5:$R$104,15,FALSE)),VLOOKUP($C15,'Journée 2'!$D$5:$R$104,15,FALSE),0)</f>
        <v>0</v>
      </c>
      <c r="J15" s="143">
        <f>IF(ISNUMBER(VLOOKUP($C15,'Journée 3'!$D$5:$R$104,13,FALSE)),VLOOKUP($C15,'Journée 3'!$D$5:$R$104,13,FALSE),0)</f>
        <v>0</v>
      </c>
      <c r="K15" s="143">
        <f>IF(ISNUMBER(VLOOKUP($C15,'Journée 3'!$D$5:$R$104,15,FALSE)),VLOOKUP($C15,'Journée 3'!$D$5:$R$104,15,FALSE),0)</f>
        <v>0</v>
      </c>
      <c r="L15" s="143">
        <f>IF(ISNUMBER(VLOOKUP($C15,'Journée 4'!$D$5:$R$104,13,FALSE)),VLOOKUP($C15,'Journée 4'!$D$5:$R$104,13,FALSE),0)</f>
        <v>0</v>
      </c>
      <c r="M15" s="144">
        <f>IF(ISNUMBER(VLOOKUP($C15,'Journée 4'!$D$5:$R$104,15,FALSE)),VLOOKUP($C15,'Journée 4'!$D$5:$R$104,15,FALSE),0)</f>
        <v>0</v>
      </c>
      <c r="N15" s="144">
        <f>IF(ISNUMBER(VLOOKUP($C15,'Journée 5'!$D$5:$R$104,13,FALSE)),VLOOKUP($C15,'Journée 5'!$D$5:$R$104,13,FALSE),0)</f>
        <v>0</v>
      </c>
      <c r="O15" s="144">
        <f>IF(ISNUMBER(VLOOKUP($C15,'Journée 5'!$D$5:$R$104,15,FALSE)),VLOOKUP($C15,'Journée 5'!$D$5:$R$104,15,FALSE),0)</f>
        <v>0</v>
      </c>
      <c r="P15" s="144">
        <f t="shared" si="0"/>
        <v>1439</v>
      </c>
      <c r="Q15" s="135">
        <f t="shared" si="1"/>
        <v>50</v>
      </c>
      <c r="R15" s="70"/>
      <c r="S15" s="82">
        <f t="shared" si="2"/>
        <v>50</v>
      </c>
      <c r="T15">
        <f t="shared" si="3"/>
        <v>1</v>
      </c>
      <c r="U15">
        <f t="shared" si="4"/>
        <v>0</v>
      </c>
      <c r="V15">
        <f t="shared" si="5"/>
        <v>0</v>
      </c>
      <c r="W15">
        <f t="shared" si="6"/>
        <v>0</v>
      </c>
      <c r="X15">
        <f t="shared" si="7"/>
        <v>0</v>
      </c>
      <c r="Y15" s="115"/>
      <c r="AA15" s="123">
        <f t="shared" si="8"/>
        <v>50</v>
      </c>
      <c r="AB15" s="123">
        <f t="shared" si="9"/>
        <v>50</v>
      </c>
      <c r="AC15" s="123">
        <f t="shared" si="10"/>
        <v>50</v>
      </c>
      <c r="AD15" s="123">
        <f t="shared" si="11"/>
        <v>50</v>
      </c>
      <c r="AE15" s="123">
        <f t="shared" si="12"/>
        <v>50</v>
      </c>
      <c r="AF15" s="123">
        <f t="shared" si="13"/>
        <v>50</v>
      </c>
      <c r="AG15" s="123">
        <f t="shared" si="14"/>
        <v>0</v>
      </c>
      <c r="AH15" s="123">
        <f t="shared" si="15"/>
        <v>0</v>
      </c>
      <c r="AI15" s="123">
        <f t="shared" si="16"/>
        <v>0</v>
      </c>
      <c r="AJ15" s="123">
        <f t="shared" si="17"/>
        <v>0</v>
      </c>
    </row>
    <row r="16" spans="1:36" ht="12.75">
      <c r="A16" s="117">
        <v>4</v>
      </c>
      <c r="B16" s="2" t="str">
        <f>IF($C16="","",CONCATENATE(VLOOKUP($C16,Accueil!$A$25:$E$124,5,FALSE),VLOOKUP($C16,Régional!$A$1:$Y$96,7,FALSE)))</f>
        <v>JUH</v>
      </c>
      <c r="C16" s="2" t="str">
        <f>IF(Accueil!A26="","",Accueil!A26)</f>
        <v>19 116133</v>
      </c>
      <c r="D16" s="118" t="str">
        <f>IF($C16="","",VLOOKUP($C16,Régional!$A$1:$Y$96,13,FALSE))</f>
        <v>COUGET Hugo</v>
      </c>
      <c r="E16" s="117" t="str">
        <f>IF($C16="","",VLOOKUP($C16,Régional!$A$1:$Y$96,16,FALSE))</f>
        <v>FLERS BOWLING IMPACT</v>
      </c>
      <c r="F16" s="142">
        <f>IF(ISNUMBER(VLOOKUP($C16,'Journée 1'!$D$5:$R$104,13,FALSE)),VLOOKUP($C16,'Journée 1'!$D$5:$R$104,13,FALSE),0)</f>
        <v>1173</v>
      </c>
      <c r="G16" s="143">
        <f>IF(ISNUMBER(VLOOKUP($C16,'Journée 1'!$D$5:$R$104,15,FALSE)),VLOOKUP($C16,'Journée 1'!$D$5:$R$104,15,FALSE),0)</f>
        <v>46</v>
      </c>
      <c r="H16" s="143">
        <f>IF(ISNUMBER(VLOOKUP($C16,'Journée 2'!$D$5:$R$104,13,FALSE)),VLOOKUP($C16,'Journée 2'!$D$5:$R$104,13,FALSE),0)</f>
        <v>0</v>
      </c>
      <c r="I16" s="143">
        <f>IF(ISNUMBER(VLOOKUP($C16,'Journée 2'!$D$5:$R$104,15,FALSE)),VLOOKUP($C16,'Journée 2'!$D$5:$R$104,15,FALSE),0)</f>
        <v>0</v>
      </c>
      <c r="J16" s="143">
        <f>IF(ISNUMBER(VLOOKUP($C16,'Journée 3'!$D$5:$R$104,13,FALSE)),VLOOKUP($C16,'Journée 3'!$D$5:$R$104,13,FALSE),0)</f>
        <v>0</v>
      </c>
      <c r="K16" s="143">
        <f>IF(ISNUMBER(VLOOKUP($C16,'Journée 3'!$D$5:$R$104,15,FALSE)),VLOOKUP($C16,'Journée 3'!$D$5:$R$104,15,FALSE),0)</f>
        <v>0</v>
      </c>
      <c r="L16" s="143">
        <f>IF(ISNUMBER(VLOOKUP($C16,'Journée 4'!$D$5:$R$104,13,FALSE)),VLOOKUP($C16,'Journée 4'!$D$5:$R$104,13,FALSE),0)</f>
        <v>0</v>
      </c>
      <c r="M16" s="144">
        <f>IF(ISNUMBER(VLOOKUP($C16,'Journée 4'!$D$5:$R$104,15,FALSE)),VLOOKUP($C16,'Journée 4'!$D$5:$R$104,15,FALSE),0)</f>
        <v>0</v>
      </c>
      <c r="N16" s="144">
        <f>IF(ISNUMBER(VLOOKUP($C16,'Journée 5'!$D$5:$R$104,13,FALSE)),VLOOKUP($C16,'Journée 5'!$D$5:$R$104,13,FALSE),0)</f>
        <v>0</v>
      </c>
      <c r="O16" s="144">
        <f>IF(ISNUMBER(VLOOKUP($C16,'Journée 5'!$D$5:$R$104,15,FALSE)),VLOOKUP($C16,'Journée 5'!$D$5:$R$104,15,FALSE),0)</f>
        <v>0</v>
      </c>
      <c r="P16" s="144">
        <f t="shared" si="0"/>
        <v>1173</v>
      </c>
      <c r="Q16" s="135">
        <f t="shared" si="1"/>
        <v>46</v>
      </c>
      <c r="R16" s="112"/>
      <c r="S16" s="107">
        <f t="shared" si="2"/>
        <v>46</v>
      </c>
      <c r="T16">
        <f t="shared" si="3"/>
        <v>1</v>
      </c>
      <c r="U16">
        <f t="shared" si="4"/>
        <v>0</v>
      </c>
      <c r="V16">
        <f t="shared" si="5"/>
        <v>0</v>
      </c>
      <c r="W16">
        <f t="shared" si="6"/>
        <v>0</v>
      </c>
      <c r="X16">
        <f t="shared" si="7"/>
        <v>0</v>
      </c>
      <c r="Y16" s="115"/>
      <c r="AA16" s="123">
        <f t="shared" si="8"/>
        <v>46</v>
      </c>
      <c r="AB16" s="123">
        <f t="shared" si="9"/>
        <v>46</v>
      </c>
      <c r="AC16" s="123">
        <f t="shared" si="10"/>
        <v>46</v>
      </c>
      <c r="AD16" s="123">
        <f t="shared" si="11"/>
        <v>46</v>
      </c>
      <c r="AE16" s="123">
        <f t="shared" si="12"/>
        <v>46</v>
      </c>
      <c r="AF16" s="123">
        <f t="shared" si="13"/>
        <v>46</v>
      </c>
      <c r="AG16" s="123">
        <f t="shared" si="14"/>
        <v>0</v>
      </c>
      <c r="AH16" s="123">
        <f t="shared" si="15"/>
        <v>0</v>
      </c>
      <c r="AI16" s="123">
        <f t="shared" si="16"/>
        <v>0</v>
      </c>
      <c r="AJ16" s="123">
        <f t="shared" si="17"/>
        <v>0</v>
      </c>
    </row>
    <row r="17" spans="1:36" ht="12.75">
      <c r="A17" s="117">
        <v>5</v>
      </c>
      <c r="B17" s="2" t="str">
        <f>IF($C17="","",CONCATENATE(VLOOKUP($C17,Accueil!$A$25:$E$124,5,FALSE),VLOOKUP($C17,Régional!$A$1:$Y$96,7,FALSE)))</f>
        <v>JUH</v>
      </c>
      <c r="C17" s="2" t="str">
        <f>IF(Accueil!A49="","",Accueil!A49)</f>
        <v>23 121420</v>
      </c>
      <c r="D17" s="118" t="str">
        <f>IF($C17="","",VLOOKUP($C17,Régional!$A$1:$Y$96,13,FALSE))</f>
        <v>ROIG Killian</v>
      </c>
      <c r="E17" s="117" t="str">
        <f>IF($C17="","",VLOOKUP($C17,Régional!$A$1:$Y$96,16,FALSE))</f>
        <v>EAGLES BOWLING VIRE</v>
      </c>
      <c r="F17" s="142">
        <f>IF(ISNUMBER(VLOOKUP($C17,'Journée 1'!$D$5:$R$104,13,FALSE)),VLOOKUP($C17,'Journée 1'!$D$5:$R$104,13,FALSE),0)</f>
        <v>1084</v>
      </c>
      <c r="G17" s="143">
        <f>IF(ISNUMBER(VLOOKUP($C17,'Journée 1'!$D$5:$R$104,15,FALSE)),VLOOKUP($C17,'Journée 1'!$D$5:$R$104,15,FALSE),0)</f>
        <v>42</v>
      </c>
      <c r="H17" s="143">
        <f>IF(ISNUMBER(VLOOKUP($C17,'Journée 2'!$D$5:$R$104,13,FALSE)),VLOOKUP($C17,'Journée 2'!$D$5:$R$104,13,FALSE),0)</f>
        <v>0</v>
      </c>
      <c r="I17" s="143">
        <f>IF(ISNUMBER(VLOOKUP($C17,'Journée 2'!$D$5:$R$104,15,FALSE)),VLOOKUP($C17,'Journée 2'!$D$5:$R$104,15,FALSE),0)</f>
        <v>0</v>
      </c>
      <c r="J17" s="143">
        <f>IF(ISNUMBER(VLOOKUP($C17,'Journée 3'!$D$5:$R$104,13,FALSE)),VLOOKUP($C17,'Journée 3'!$D$5:$R$104,13,FALSE),0)</f>
        <v>0</v>
      </c>
      <c r="K17" s="143">
        <f>IF(ISNUMBER(VLOOKUP($C17,'Journée 3'!$D$5:$R$104,15,FALSE)),VLOOKUP($C17,'Journée 3'!$D$5:$R$104,15,FALSE),0)</f>
        <v>0</v>
      </c>
      <c r="L17" s="143">
        <f>IF(ISNUMBER(VLOOKUP($C17,'Journée 4'!$D$5:$R$104,13,FALSE)),VLOOKUP($C17,'Journée 4'!$D$5:$R$104,13,FALSE),0)</f>
        <v>0</v>
      </c>
      <c r="M17" s="144">
        <f>IF(ISNUMBER(VLOOKUP($C17,'Journée 4'!$D$5:$R$104,15,FALSE)),VLOOKUP($C17,'Journée 4'!$D$5:$R$104,15,FALSE),0)</f>
        <v>0</v>
      </c>
      <c r="N17" s="144">
        <f>IF(ISNUMBER(VLOOKUP($C17,'Journée 5'!$D$5:$R$104,13,FALSE)),VLOOKUP($C17,'Journée 5'!$D$5:$R$104,13,FALSE),0)</f>
        <v>0</v>
      </c>
      <c r="O17" s="144">
        <f>IF(ISNUMBER(VLOOKUP($C17,'Journée 5'!$D$5:$R$104,15,FALSE)),VLOOKUP($C17,'Journée 5'!$D$5:$R$104,15,FALSE),0)</f>
        <v>0</v>
      </c>
      <c r="P17" s="144">
        <f t="shared" si="0"/>
        <v>1084</v>
      </c>
      <c r="Q17" s="135">
        <f t="shared" si="1"/>
        <v>42</v>
      </c>
      <c r="R17" s="87"/>
      <c r="S17" s="55">
        <f t="shared" si="2"/>
        <v>42</v>
      </c>
      <c r="T17">
        <f t="shared" si="3"/>
        <v>1</v>
      </c>
      <c r="U17">
        <f t="shared" si="4"/>
        <v>0</v>
      </c>
      <c r="V17">
        <f t="shared" si="5"/>
        <v>0</v>
      </c>
      <c r="W17">
        <f t="shared" si="6"/>
        <v>0</v>
      </c>
      <c r="X17">
        <f t="shared" si="7"/>
        <v>0</v>
      </c>
      <c r="Y17" s="115"/>
      <c r="AA17" s="123">
        <f t="shared" si="8"/>
        <v>42</v>
      </c>
      <c r="AB17" s="123">
        <f t="shared" si="9"/>
        <v>42</v>
      </c>
      <c r="AC17" s="123">
        <f t="shared" si="10"/>
        <v>42</v>
      </c>
      <c r="AD17" s="123">
        <f t="shared" si="11"/>
        <v>42</v>
      </c>
      <c r="AE17" s="123">
        <f t="shared" si="12"/>
        <v>42</v>
      </c>
      <c r="AF17" s="123">
        <f t="shared" si="13"/>
        <v>42</v>
      </c>
      <c r="AG17" s="123">
        <f t="shared" si="14"/>
        <v>0</v>
      </c>
      <c r="AH17" s="123">
        <f t="shared" si="15"/>
        <v>0</v>
      </c>
      <c r="AI17" s="123">
        <f t="shared" si="16"/>
        <v>0</v>
      </c>
      <c r="AJ17" s="123">
        <f t="shared" si="17"/>
        <v>0</v>
      </c>
    </row>
    <row r="18" spans="1:36" ht="12.75">
      <c r="A18" s="106">
        <v>1</v>
      </c>
      <c r="B18" s="107" t="str">
        <f>IF($C18="","",CONCATENATE(VLOOKUP($C18,Accueil!$A$25:$E$124,5,FALSE),VLOOKUP($C18,Régional!$A$1:$Y$96,7,FALSE)))</f>
        <v>JUF</v>
      </c>
      <c r="C18" s="107" t="str">
        <f>IF(Accueil!A50="","",Accueil!A50)</f>
        <v>15 107724</v>
      </c>
      <c r="D18" s="108" t="str">
        <f>IF($C18="","",VLOOKUP($C18,Régional!$A$1:$Y$96,13,FALSE))</f>
        <v>MOREAU Anaïs</v>
      </c>
      <c r="E18" s="106" t="str">
        <f>IF($C18="","",VLOOKUP($C18,Régional!$A$1:$Y$96,16,FALSE))</f>
        <v>ECOLE DE BOWLING DE CHERBOURG</v>
      </c>
      <c r="F18" s="136">
        <f>IF(ISNUMBER(VLOOKUP($C18,'Journée 1'!$D$5:$R$104,13,FALSE)),VLOOKUP($C18,'Journée 1'!$D$5:$R$104,13,FALSE),0)</f>
        <v>1154</v>
      </c>
      <c r="G18" s="137">
        <f>IF(ISNUMBER(VLOOKUP($C18,'Journée 1'!$D$5:$R$104,15,FALSE)),VLOOKUP($C18,'Journée 1'!$D$5:$R$104,15,FALSE),0)</f>
        <v>80</v>
      </c>
      <c r="H18" s="137">
        <f>IF(ISNUMBER(VLOOKUP($C18,'Journée 2'!$D$5:$R$104,13,FALSE)),VLOOKUP($C18,'Journée 2'!$D$5:$R$104,13,FALSE),0)</f>
        <v>0</v>
      </c>
      <c r="I18" s="137">
        <f>IF(ISNUMBER(VLOOKUP($C18,'Journée 2'!$D$5:$R$104,15,FALSE)),VLOOKUP($C18,'Journée 2'!$D$5:$R$104,15,FALSE),0)</f>
        <v>0</v>
      </c>
      <c r="J18" s="137">
        <f>IF(ISNUMBER(VLOOKUP($C18,'Journée 3'!$D$5:$R$104,13,FALSE)),VLOOKUP($C18,'Journée 3'!$D$5:$R$104,13,FALSE),0)</f>
        <v>0</v>
      </c>
      <c r="K18" s="137">
        <f>IF(ISNUMBER(VLOOKUP($C18,'Journée 3'!$D$5:$R$104,15,FALSE)),VLOOKUP($C18,'Journée 3'!$D$5:$R$104,15,FALSE),0)</f>
        <v>0</v>
      </c>
      <c r="L18" s="137">
        <f>IF(ISNUMBER(VLOOKUP($C18,'Journée 4'!$D$5:$R$104,13,FALSE)),VLOOKUP($C18,'Journée 4'!$D$5:$R$104,13,FALSE),0)</f>
        <v>0</v>
      </c>
      <c r="M18" s="138">
        <f>IF(ISNUMBER(VLOOKUP($C18,'Journée 4'!$D$5:$R$104,15,FALSE)),VLOOKUP($C18,'Journée 4'!$D$5:$R$104,15,FALSE),0)</f>
        <v>0</v>
      </c>
      <c r="N18" s="138">
        <f>IF(ISNUMBER(VLOOKUP($C18,'Journée 5'!$D$5:$R$104,13,FALSE)),VLOOKUP($C18,'Journée 5'!$D$5:$R$104,13,FALSE),0)</f>
        <v>0</v>
      </c>
      <c r="O18" s="138">
        <f>IF(ISNUMBER(VLOOKUP($C18,'Journée 5'!$D$5:$R$104,15,FALSE)),VLOOKUP($C18,'Journée 5'!$D$5:$R$104,15,FALSE),0)</f>
        <v>0</v>
      </c>
      <c r="P18" s="138">
        <f t="shared" si="0"/>
        <v>1154</v>
      </c>
      <c r="Q18" s="133">
        <f t="shared" si="1"/>
        <v>80</v>
      </c>
      <c r="R18" s="87"/>
      <c r="S18" s="55">
        <f t="shared" si="2"/>
        <v>80</v>
      </c>
      <c r="T18">
        <f t="shared" si="3"/>
        <v>1</v>
      </c>
      <c r="U18">
        <f t="shared" si="4"/>
        <v>0</v>
      </c>
      <c r="V18">
        <f t="shared" si="5"/>
        <v>0</v>
      </c>
      <c r="W18">
        <f t="shared" si="6"/>
        <v>0</v>
      </c>
      <c r="X18">
        <f t="shared" si="7"/>
        <v>0</v>
      </c>
      <c r="Y18" s="115"/>
      <c r="AA18" s="123">
        <f t="shared" si="8"/>
        <v>80</v>
      </c>
      <c r="AB18" s="123">
        <f t="shared" si="9"/>
        <v>80</v>
      </c>
      <c r="AC18" s="123">
        <f t="shared" si="10"/>
        <v>80</v>
      </c>
      <c r="AD18" s="123">
        <f t="shared" si="11"/>
        <v>80</v>
      </c>
      <c r="AE18" s="123">
        <f t="shared" si="12"/>
        <v>80</v>
      </c>
      <c r="AF18" s="123">
        <f t="shared" si="13"/>
        <v>80</v>
      </c>
      <c r="AG18" s="123">
        <f t="shared" si="14"/>
        <v>0</v>
      </c>
      <c r="AH18" s="123">
        <f t="shared" si="15"/>
        <v>0</v>
      </c>
      <c r="AI18" s="123">
        <f t="shared" si="16"/>
        <v>0</v>
      </c>
      <c r="AJ18" s="123">
        <f t="shared" si="17"/>
        <v>0</v>
      </c>
    </row>
    <row r="19" spans="1:36" ht="12.75">
      <c r="A19" s="106">
        <v>2</v>
      </c>
      <c r="B19" s="107" t="str">
        <f>IF($C19="","",CONCATENATE(VLOOKUP($C19,Accueil!$A$25:$E$124,5,FALSE),VLOOKUP($C19,Régional!$A$1:$Y$96,7,FALSE)))</f>
        <v>JUF</v>
      </c>
      <c r="C19" s="107" t="str">
        <f>IF(Accueil!A30="","",Accueil!A30)</f>
        <v>19 115230</v>
      </c>
      <c r="D19" s="108" t="str">
        <f>IF($C19="","",VLOOKUP($C19,Régional!$A$1:$Y$96,13,FALSE))</f>
        <v>EPIARD Clara</v>
      </c>
      <c r="E19" s="106" t="str">
        <f>IF($C19="","",VLOOKUP($C19,Régional!$A$1:$Y$96,16,FALSE))</f>
        <v>ECOLE DE BOWLING DE SAINT LO</v>
      </c>
      <c r="F19" s="136">
        <f>IF(ISNUMBER(VLOOKUP($C19,'Journée 1'!$D$5:$R$104,13,FALSE)),VLOOKUP($C19,'Journée 1'!$D$5:$R$104,13,FALSE),0)</f>
        <v>1101</v>
      </c>
      <c r="G19" s="137">
        <f>IF(ISNUMBER(VLOOKUP($C19,'Journée 1'!$D$5:$R$104,15,FALSE)),VLOOKUP($C19,'Journée 1'!$D$5:$R$104,15,FALSE),0)</f>
        <v>60</v>
      </c>
      <c r="H19" s="137">
        <f>IF(ISNUMBER(VLOOKUP($C19,'Journée 2'!$D$5:$R$104,13,FALSE)),VLOOKUP($C19,'Journée 2'!$D$5:$R$104,13,FALSE),0)</f>
        <v>0</v>
      </c>
      <c r="I19" s="137">
        <f>IF(ISNUMBER(VLOOKUP($C19,'Journée 2'!$D$5:$R$104,15,FALSE)),VLOOKUP($C19,'Journée 2'!$D$5:$R$104,15,FALSE),0)</f>
        <v>0</v>
      </c>
      <c r="J19" s="137">
        <f>IF(ISNUMBER(VLOOKUP($C19,'Journée 3'!$D$5:$R$104,13,FALSE)),VLOOKUP($C19,'Journée 3'!$D$5:$R$104,13,FALSE),0)</f>
        <v>0</v>
      </c>
      <c r="K19" s="137">
        <f>IF(ISNUMBER(VLOOKUP($C19,'Journée 3'!$D$5:$R$104,15,FALSE)),VLOOKUP($C19,'Journée 3'!$D$5:$R$104,15,FALSE),0)</f>
        <v>0</v>
      </c>
      <c r="L19" s="137">
        <f>IF(ISNUMBER(VLOOKUP($C19,'Journée 4'!$D$5:$R$104,13,FALSE)),VLOOKUP($C19,'Journée 4'!$D$5:$R$104,13,FALSE),0)</f>
        <v>0</v>
      </c>
      <c r="M19" s="138">
        <f>IF(ISNUMBER(VLOOKUP($C19,'Journée 4'!$D$5:$R$104,15,FALSE)),VLOOKUP($C19,'Journée 4'!$D$5:$R$104,15,FALSE),0)</f>
        <v>0</v>
      </c>
      <c r="N19" s="138">
        <f>IF(ISNUMBER(VLOOKUP($C19,'Journée 5'!$D$5:$R$104,13,FALSE)),VLOOKUP($C19,'Journée 5'!$D$5:$R$104,13,FALSE),0)</f>
        <v>0</v>
      </c>
      <c r="O19" s="138">
        <f>IF(ISNUMBER(VLOOKUP($C19,'Journée 5'!$D$5:$R$104,15,FALSE)),VLOOKUP($C19,'Journée 5'!$D$5:$R$104,15,FALSE),0)</f>
        <v>0</v>
      </c>
      <c r="P19" s="138">
        <f t="shared" si="0"/>
        <v>1101</v>
      </c>
      <c r="Q19" s="133">
        <f t="shared" si="1"/>
        <v>60</v>
      </c>
      <c r="R19" s="112"/>
      <c r="S19" s="82">
        <f t="shared" si="2"/>
        <v>60</v>
      </c>
      <c r="T19">
        <f t="shared" si="3"/>
        <v>1</v>
      </c>
      <c r="U19">
        <f t="shared" si="4"/>
        <v>0</v>
      </c>
      <c r="V19">
        <f t="shared" si="5"/>
        <v>0</v>
      </c>
      <c r="W19">
        <f t="shared" si="6"/>
        <v>0</v>
      </c>
      <c r="X19">
        <f t="shared" si="7"/>
        <v>0</v>
      </c>
      <c r="Y19" s="115"/>
      <c r="AA19" s="123">
        <f t="shared" si="8"/>
        <v>60</v>
      </c>
      <c r="AB19" s="123">
        <f t="shared" si="9"/>
        <v>60</v>
      </c>
      <c r="AC19" s="123">
        <f t="shared" si="10"/>
        <v>60</v>
      </c>
      <c r="AD19" s="123">
        <f t="shared" si="11"/>
        <v>60</v>
      </c>
      <c r="AE19" s="123">
        <f t="shared" si="12"/>
        <v>60</v>
      </c>
      <c r="AF19" s="123">
        <f t="shared" si="13"/>
        <v>60</v>
      </c>
      <c r="AG19" s="123">
        <f t="shared" si="14"/>
        <v>0</v>
      </c>
      <c r="AH19" s="123">
        <f t="shared" si="15"/>
        <v>0</v>
      </c>
      <c r="AI19" s="123">
        <f t="shared" si="16"/>
        <v>0</v>
      </c>
      <c r="AJ19" s="123">
        <f t="shared" si="17"/>
        <v>0</v>
      </c>
    </row>
    <row r="20" spans="1:36" ht="12.75">
      <c r="A20" s="106">
        <v>3</v>
      </c>
      <c r="B20" s="107" t="str">
        <f>IF($C20="","",CONCATENATE(VLOOKUP($C20,Accueil!$A$25:$E$124,5,FALSE),VLOOKUP($C20,Régional!$A$1:$Y$96,7,FALSE)))</f>
        <v>JUF</v>
      </c>
      <c r="C20" s="107" t="str">
        <f>IF(Accueil!A29="","",Accueil!A29)</f>
        <v>20 117291</v>
      </c>
      <c r="D20" s="108" t="str">
        <f>IF($C20="","",VLOOKUP($C20,Régional!$A$1:$Y$96,13,FALSE))</f>
        <v>LANIESSE Gwladys</v>
      </c>
      <c r="E20" s="106" t="str">
        <f>IF($C20="","",VLOOKUP($C20,Régional!$A$1:$Y$96,16,FALSE))</f>
        <v>ECOLE DE BOWLING DE SAINT LO</v>
      </c>
      <c r="F20" s="136">
        <f>IF(ISNUMBER(VLOOKUP($C20,'Journée 1'!$D$5:$R$104,13,FALSE)),VLOOKUP($C20,'Journée 1'!$D$5:$R$104,13,FALSE),0)</f>
        <v>930</v>
      </c>
      <c r="G20" s="137">
        <f>IF(ISNUMBER(VLOOKUP($C20,'Journée 1'!$D$5:$R$104,15,FALSE)),VLOOKUP($C20,'Journée 1'!$D$5:$R$104,15,FALSE),0)</f>
        <v>50</v>
      </c>
      <c r="H20" s="137">
        <f>IF(ISNUMBER(VLOOKUP($C20,'Journée 2'!$D$5:$R$104,13,FALSE)),VLOOKUP($C20,'Journée 2'!$D$5:$R$104,13,FALSE),0)</f>
        <v>0</v>
      </c>
      <c r="I20" s="137">
        <f>IF(ISNUMBER(VLOOKUP($C20,'Journée 2'!$D$5:$R$104,15,FALSE)),VLOOKUP($C20,'Journée 2'!$D$5:$R$104,15,FALSE),0)</f>
        <v>0</v>
      </c>
      <c r="J20" s="137">
        <f>IF(ISNUMBER(VLOOKUP($C20,'Journée 3'!$D$5:$R$104,13,FALSE)),VLOOKUP($C20,'Journée 3'!$D$5:$R$104,13,FALSE),0)</f>
        <v>0</v>
      </c>
      <c r="K20" s="137">
        <f>IF(ISNUMBER(VLOOKUP($C20,'Journée 3'!$D$5:$R$104,15,FALSE)),VLOOKUP($C20,'Journée 3'!$D$5:$R$104,15,FALSE),0)</f>
        <v>0</v>
      </c>
      <c r="L20" s="137">
        <f>IF(ISNUMBER(VLOOKUP($C20,'Journée 4'!$D$5:$R$104,13,FALSE)),VLOOKUP($C20,'Journée 4'!$D$5:$R$104,13,FALSE),0)</f>
        <v>0</v>
      </c>
      <c r="M20" s="138">
        <f>IF(ISNUMBER(VLOOKUP($C20,'Journée 4'!$D$5:$R$104,15,FALSE)),VLOOKUP($C20,'Journée 4'!$D$5:$R$104,15,FALSE),0)</f>
        <v>0</v>
      </c>
      <c r="N20" s="138">
        <f>IF(ISNUMBER(VLOOKUP($C20,'Journée 5'!$D$5:$R$104,13,FALSE)),VLOOKUP($C20,'Journée 5'!$D$5:$R$104,13,FALSE),0)</f>
        <v>0</v>
      </c>
      <c r="O20" s="138">
        <f>IF(ISNUMBER(VLOOKUP($C20,'Journée 5'!$D$5:$R$104,15,FALSE)),VLOOKUP($C20,'Journée 5'!$D$5:$R$104,15,FALSE),0)</f>
        <v>0</v>
      </c>
      <c r="P20" s="138">
        <f t="shared" si="0"/>
        <v>930</v>
      </c>
      <c r="Q20" s="133">
        <f t="shared" si="1"/>
        <v>50</v>
      </c>
      <c r="R20" s="70"/>
      <c r="S20" s="82">
        <f t="shared" si="2"/>
        <v>50</v>
      </c>
      <c r="T20">
        <f t="shared" si="3"/>
        <v>1</v>
      </c>
      <c r="U20">
        <f t="shared" si="4"/>
        <v>0</v>
      </c>
      <c r="V20">
        <f t="shared" si="5"/>
        <v>0</v>
      </c>
      <c r="W20">
        <f t="shared" si="6"/>
        <v>0</v>
      </c>
      <c r="X20">
        <f t="shared" si="7"/>
        <v>0</v>
      </c>
      <c r="Y20" s="115"/>
      <c r="AA20" s="123">
        <f t="shared" si="8"/>
        <v>50</v>
      </c>
      <c r="AB20" s="123">
        <f t="shared" si="9"/>
        <v>50</v>
      </c>
      <c r="AC20" s="123">
        <f t="shared" si="10"/>
        <v>50</v>
      </c>
      <c r="AD20" s="123">
        <f t="shared" si="11"/>
        <v>50</v>
      </c>
      <c r="AE20" s="123">
        <f t="shared" si="12"/>
        <v>50</v>
      </c>
      <c r="AF20" s="123">
        <f t="shared" si="13"/>
        <v>50</v>
      </c>
      <c r="AG20" s="123">
        <f t="shared" si="14"/>
        <v>0</v>
      </c>
      <c r="AH20" s="123">
        <f t="shared" si="15"/>
        <v>0</v>
      </c>
      <c r="AI20" s="123">
        <f t="shared" si="16"/>
        <v>0</v>
      </c>
      <c r="AJ20" s="123">
        <f t="shared" si="17"/>
        <v>0</v>
      </c>
    </row>
    <row r="21" spans="1:36" ht="12.75">
      <c r="A21" s="117">
        <v>1</v>
      </c>
      <c r="B21" s="2" t="str">
        <f>IF($C21="","",CONCATENATE(VLOOKUP($C21,Accueil!$A$25:$E$124,5,FALSE),VLOOKUP($C21,Régional!$A$1:$Y$96,7,FALSE)))</f>
        <v>CAH</v>
      </c>
      <c r="C21" s="2" t="str">
        <f>IF(Accueil!A33="","",Accueil!A33)</f>
        <v>19 115626</v>
      </c>
      <c r="D21" s="118" t="str">
        <f>IF($C21="","",VLOOKUP($C21,Régional!$A$1:$Y$96,13,FALSE))</f>
        <v>AUGEREAU Louis</v>
      </c>
      <c r="E21" s="117" t="str">
        <f>IF($C21="","",VLOOKUP($C21,Régional!$A$1:$Y$96,16,FALSE))</f>
        <v>MARCEY LES GREVES CLUB - MGC</v>
      </c>
      <c r="F21" s="142">
        <f>IF(ISNUMBER(VLOOKUP($C21,'Journée 1'!$D$5:$R$104,13,FALSE)),VLOOKUP($C21,'Journée 1'!$D$5:$R$104,13,FALSE),0)</f>
        <v>1319</v>
      </c>
      <c r="G21" s="143">
        <f>IF(ISNUMBER(VLOOKUP($C21,'Journée 1'!$D$5:$R$104,15,FALSE)),VLOOKUP($C21,'Journée 1'!$D$5:$R$104,15,FALSE),0)</f>
        <v>80</v>
      </c>
      <c r="H21" s="143">
        <f>IF(ISNUMBER(VLOOKUP($C21,'Journée 2'!$D$5:$R$104,13,FALSE)),VLOOKUP($C21,'Journée 2'!$D$5:$R$104,13,FALSE),0)</f>
        <v>0</v>
      </c>
      <c r="I21" s="143">
        <f>IF(ISNUMBER(VLOOKUP($C21,'Journée 2'!$D$5:$R$104,15,FALSE)),VLOOKUP($C21,'Journée 2'!$D$5:$R$104,15,FALSE),0)</f>
        <v>0</v>
      </c>
      <c r="J21" s="143">
        <f>IF(ISNUMBER(VLOOKUP($C21,'Journée 3'!$D$5:$R$104,13,FALSE)),VLOOKUP($C21,'Journée 3'!$D$5:$R$104,13,FALSE),0)</f>
        <v>0</v>
      </c>
      <c r="K21" s="143">
        <f>IF(ISNUMBER(VLOOKUP($C21,'Journée 3'!$D$5:$R$104,15,FALSE)),VLOOKUP($C21,'Journée 3'!$D$5:$R$104,15,FALSE),0)</f>
        <v>0</v>
      </c>
      <c r="L21" s="143">
        <f>IF(ISNUMBER(VLOOKUP($C21,'Journée 4'!$D$5:$R$104,13,FALSE)),VLOOKUP($C21,'Journée 4'!$D$5:$R$104,13,FALSE),0)</f>
        <v>0</v>
      </c>
      <c r="M21" s="144">
        <f>IF(ISNUMBER(VLOOKUP($C21,'Journée 4'!$D$5:$R$104,15,FALSE)),VLOOKUP($C21,'Journée 4'!$D$5:$R$104,15,FALSE),0)</f>
        <v>0</v>
      </c>
      <c r="N21" s="144">
        <f>IF(ISNUMBER(VLOOKUP($C21,'Journée 5'!$D$5:$R$104,13,FALSE)),VLOOKUP($C21,'Journée 5'!$D$5:$R$104,13,FALSE),0)</f>
        <v>0</v>
      </c>
      <c r="O21" s="144">
        <f>IF(ISNUMBER(VLOOKUP($C21,'Journée 5'!$D$5:$R$104,15,FALSE)),VLOOKUP($C21,'Journée 5'!$D$5:$R$104,15,FALSE),0)</f>
        <v>0</v>
      </c>
      <c r="P21" s="144">
        <f t="shared" si="0"/>
        <v>1319</v>
      </c>
      <c r="Q21" s="135">
        <f t="shared" si="1"/>
        <v>80</v>
      </c>
      <c r="R21" s="70"/>
      <c r="S21" s="82">
        <f t="shared" si="2"/>
        <v>80</v>
      </c>
      <c r="T21">
        <f t="shared" si="3"/>
        <v>1</v>
      </c>
      <c r="U21">
        <f t="shared" si="4"/>
        <v>0</v>
      </c>
      <c r="V21">
        <f t="shared" si="5"/>
        <v>0</v>
      </c>
      <c r="W21">
        <f t="shared" si="6"/>
        <v>0</v>
      </c>
      <c r="X21">
        <f t="shared" si="7"/>
        <v>0</v>
      </c>
      <c r="Y21" s="145"/>
      <c r="AA21" s="123">
        <f t="shared" si="8"/>
        <v>80</v>
      </c>
      <c r="AB21" s="123">
        <f t="shared" si="9"/>
        <v>80</v>
      </c>
      <c r="AC21" s="123">
        <f t="shared" si="10"/>
        <v>80</v>
      </c>
      <c r="AD21" s="123">
        <f t="shared" si="11"/>
        <v>80</v>
      </c>
      <c r="AE21" s="123">
        <f t="shared" si="12"/>
        <v>80</v>
      </c>
      <c r="AF21" s="123">
        <f t="shared" si="13"/>
        <v>80</v>
      </c>
      <c r="AG21" s="123">
        <f t="shared" si="14"/>
        <v>0</v>
      </c>
      <c r="AH21" s="123">
        <f t="shared" si="15"/>
        <v>0</v>
      </c>
      <c r="AI21" s="123">
        <f t="shared" si="16"/>
        <v>0</v>
      </c>
      <c r="AJ21" s="123">
        <f t="shared" si="17"/>
        <v>0</v>
      </c>
    </row>
    <row r="22" spans="1:36" ht="12.75">
      <c r="A22" s="117">
        <v>2</v>
      </c>
      <c r="B22" s="2" t="str">
        <f>IF($C22="","",CONCATENATE(VLOOKUP($C22,Accueil!$A$25:$E$124,5,FALSE),VLOOKUP($C22,Régional!$A$1:$Y$96,7,FALSE)))</f>
        <v>CAH</v>
      </c>
      <c r="C22" s="2" t="str">
        <f>IF(Accueil!A51="","",Accueil!A51)</f>
        <v>17 111667</v>
      </c>
      <c r="D22" s="118" t="str">
        <f>IF($C22="","",VLOOKUP($C22,Régional!$A$1:$Y$96,13,FALSE))</f>
        <v>NAGA Yoann</v>
      </c>
      <c r="E22" s="117" t="str">
        <f>IF($C22="","",VLOOKUP($C22,Régional!$A$1:$Y$96,16,FALSE))</f>
        <v>ECOLE DE BOWLING DE CHERBOURG</v>
      </c>
      <c r="F22" s="142">
        <f>IF(ISNUMBER(VLOOKUP($C22,'Journée 1'!$D$5:$R$104,13,FALSE)),VLOOKUP($C22,'Journée 1'!$D$5:$R$104,13,FALSE),0)</f>
        <v>1269</v>
      </c>
      <c r="G22" s="143">
        <f>IF(ISNUMBER(VLOOKUP($C22,'Journée 1'!$D$5:$R$104,15,FALSE)),VLOOKUP($C22,'Journée 1'!$D$5:$R$104,15,FALSE),0)</f>
        <v>60</v>
      </c>
      <c r="H22" s="143">
        <f>IF(ISNUMBER(VLOOKUP($C22,'Journée 2'!$D$5:$R$104,13,FALSE)),VLOOKUP($C22,'Journée 2'!$D$5:$R$104,13,FALSE),0)</f>
        <v>0</v>
      </c>
      <c r="I22" s="143">
        <f>IF(ISNUMBER(VLOOKUP($C22,'Journée 2'!$D$5:$R$104,15,FALSE)),VLOOKUP($C22,'Journée 2'!$D$5:$R$104,15,FALSE),0)</f>
        <v>0</v>
      </c>
      <c r="J22" s="143">
        <f>IF(ISNUMBER(VLOOKUP($C22,'Journée 3'!$D$5:$R$104,13,FALSE)),VLOOKUP($C22,'Journée 3'!$D$5:$R$104,13,FALSE),0)</f>
        <v>0</v>
      </c>
      <c r="K22" s="143">
        <f>IF(ISNUMBER(VLOOKUP($C22,'Journée 3'!$D$5:$R$104,15,FALSE)),VLOOKUP($C22,'Journée 3'!$D$5:$R$104,15,FALSE),0)</f>
        <v>0</v>
      </c>
      <c r="L22" s="143">
        <f>IF(ISNUMBER(VLOOKUP($C22,'Journée 4'!$D$5:$R$104,13,FALSE)),VLOOKUP($C22,'Journée 4'!$D$5:$R$104,13,FALSE),0)</f>
        <v>0</v>
      </c>
      <c r="M22" s="144">
        <f>IF(ISNUMBER(VLOOKUP($C22,'Journée 4'!$D$5:$R$104,15,FALSE)),VLOOKUP($C22,'Journée 4'!$D$5:$R$104,15,FALSE),0)</f>
        <v>0</v>
      </c>
      <c r="N22" s="144">
        <f>IF(ISNUMBER(VLOOKUP($C22,'Journée 5'!$D$5:$R$104,13,FALSE)),VLOOKUP($C22,'Journée 5'!$D$5:$R$104,13,FALSE),0)</f>
        <v>0</v>
      </c>
      <c r="O22" s="144">
        <f>IF(ISNUMBER(VLOOKUP($C22,'Journée 5'!$D$5:$R$104,15,FALSE)),VLOOKUP($C22,'Journée 5'!$D$5:$R$104,15,FALSE),0)</f>
        <v>0</v>
      </c>
      <c r="P22" s="144">
        <f t="shared" si="0"/>
        <v>1269</v>
      </c>
      <c r="Q22" s="135">
        <f t="shared" si="1"/>
        <v>60</v>
      </c>
      <c r="R22" s="70"/>
      <c r="S22" s="82">
        <f t="shared" si="2"/>
        <v>60</v>
      </c>
      <c r="T22">
        <f t="shared" si="3"/>
        <v>1</v>
      </c>
      <c r="U22">
        <f t="shared" si="4"/>
        <v>0</v>
      </c>
      <c r="V22">
        <f t="shared" si="5"/>
        <v>0</v>
      </c>
      <c r="W22">
        <f t="shared" si="6"/>
        <v>0</v>
      </c>
      <c r="X22">
        <f t="shared" si="7"/>
        <v>0</v>
      </c>
      <c r="Y22" s="115"/>
      <c r="AA22" s="123">
        <f t="shared" si="8"/>
        <v>60</v>
      </c>
      <c r="AB22" s="123">
        <f t="shared" si="9"/>
        <v>60</v>
      </c>
      <c r="AC22" s="123">
        <f t="shared" si="10"/>
        <v>60</v>
      </c>
      <c r="AD22" s="123">
        <f t="shared" si="11"/>
        <v>60</v>
      </c>
      <c r="AE22" s="123">
        <f t="shared" si="12"/>
        <v>60</v>
      </c>
      <c r="AF22" s="123">
        <f t="shared" si="13"/>
        <v>60</v>
      </c>
      <c r="AG22" s="123">
        <f t="shared" si="14"/>
        <v>0</v>
      </c>
      <c r="AH22" s="123">
        <f t="shared" si="15"/>
        <v>0</v>
      </c>
      <c r="AI22" s="123">
        <f t="shared" si="16"/>
        <v>0</v>
      </c>
      <c r="AJ22" s="123">
        <f t="shared" si="17"/>
        <v>0</v>
      </c>
    </row>
    <row r="23" spans="1:36" ht="12.75">
      <c r="A23" s="117">
        <v>3</v>
      </c>
      <c r="B23" s="2" t="str">
        <f>IF($C23="","",CONCATENATE(VLOOKUP($C23,Accueil!$A$25:$E$124,5,FALSE),VLOOKUP($C23,Régional!$A$1:$Y$96,7,FALSE)))</f>
        <v>CAH</v>
      </c>
      <c r="C23" s="2" t="str">
        <f>IF(Accueil!A52="","",Accueil!A52)</f>
        <v>17 111771</v>
      </c>
      <c r="D23" s="118" t="str">
        <f>IF($C23="","",VLOOKUP($C23,Régional!$A$1:$Y$96,13,FALSE))</f>
        <v>PISSIS Elliot</v>
      </c>
      <c r="E23" s="117" t="str">
        <f>IF($C23="","",VLOOKUP($C23,Régional!$A$1:$Y$96,16,FALSE))</f>
        <v>ECOLE DE BOWLING DE CHERBOURG</v>
      </c>
      <c r="F23" s="142">
        <f>IF(ISNUMBER(VLOOKUP($C23,'Journée 1'!$D$5:$R$104,13,FALSE)),VLOOKUP($C23,'Journée 1'!$D$5:$R$104,13,FALSE),0)</f>
        <v>1117</v>
      </c>
      <c r="G23" s="143">
        <f>IF(ISNUMBER(VLOOKUP($C23,'Journée 1'!$D$5:$R$104,15,FALSE)),VLOOKUP($C23,'Journée 1'!$D$5:$R$104,15,FALSE),0)</f>
        <v>50</v>
      </c>
      <c r="H23" s="143">
        <f>IF(ISNUMBER(VLOOKUP($C23,'Journée 2'!$D$5:$R$104,13,FALSE)),VLOOKUP($C23,'Journée 2'!$D$5:$R$104,13,FALSE),0)</f>
        <v>0</v>
      </c>
      <c r="I23" s="143">
        <f>IF(ISNUMBER(VLOOKUP($C23,'Journée 2'!$D$5:$R$104,15,FALSE)),VLOOKUP($C23,'Journée 2'!$D$5:$R$104,15,FALSE),0)</f>
        <v>0</v>
      </c>
      <c r="J23" s="143">
        <f>IF(ISNUMBER(VLOOKUP($C23,'Journée 3'!$D$5:$R$104,13,FALSE)),VLOOKUP($C23,'Journée 3'!$D$5:$R$104,13,FALSE),0)</f>
        <v>0</v>
      </c>
      <c r="K23" s="143">
        <f>IF(ISNUMBER(VLOOKUP($C23,'Journée 3'!$D$5:$R$104,15,FALSE)),VLOOKUP($C23,'Journée 3'!$D$5:$R$104,15,FALSE),0)</f>
        <v>0</v>
      </c>
      <c r="L23" s="143">
        <f>IF(ISNUMBER(VLOOKUP($C23,'Journée 4'!$D$5:$R$104,13,FALSE)),VLOOKUP($C23,'Journée 4'!$D$5:$R$104,13,FALSE),0)</f>
        <v>0</v>
      </c>
      <c r="M23" s="144">
        <f>IF(ISNUMBER(VLOOKUP($C23,'Journée 4'!$D$5:$R$104,15,FALSE)),VLOOKUP($C23,'Journée 4'!$D$5:$R$104,15,FALSE),0)</f>
        <v>0</v>
      </c>
      <c r="N23" s="144">
        <f>IF(ISNUMBER(VLOOKUP($C23,'Journée 5'!$D$5:$R$104,13,FALSE)),VLOOKUP($C23,'Journée 5'!$D$5:$R$104,13,FALSE),0)</f>
        <v>0</v>
      </c>
      <c r="O23" s="144">
        <f>IF(ISNUMBER(VLOOKUP($C23,'Journée 5'!$D$5:$R$104,15,FALSE)),VLOOKUP($C23,'Journée 5'!$D$5:$R$104,15,FALSE),0)</f>
        <v>0</v>
      </c>
      <c r="P23" s="144">
        <f t="shared" si="0"/>
        <v>1117</v>
      </c>
      <c r="Q23" s="135">
        <f t="shared" si="1"/>
        <v>50</v>
      </c>
      <c r="R23" s="70"/>
      <c r="S23" s="82">
        <f t="shared" si="2"/>
        <v>50</v>
      </c>
      <c r="T23">
        <f t="shared" si="3"/>
        <v>1</v>
      </c>
      <c r="U23">
        <f t="shared" si="4"/>
        <v>0</v>
      </c>
      <c r="V23">
        <f t="shared" si="5"/>
        <v>0</v>
      </c>
      <c r="W23">
        <f t="shared" si="6"/>
        <v>0</v>
      </c>
      <c r="X23">
        <f t="shared" si="7"/>
        <v>0</v>
      </c>
      <c r="Y23" s="115"/>
      <c r="AA23" s="123">
        <f t="shared" si="8"/>
        <v>50</v>
      </c>
      <c r="AB23" s="123">
        <f t="shared" si="9"/>
        <v>50</v>
      </c>
      <c r="AC23" s="123">
        <f t="shared" si="10"/>
        <v>50</v>
      </c>
      <c r="AD23" s="123">
        <f t="shared" si="11"/>
        <v>50</v>
      </c>
      <c r="AE23" s="123">
        <f t="shared" si="12"/>
        <v>50</v>
      </c>
      <c r="AF23" s="123">
        <f t="shared" si="13"/>
        <v>50</v>
      </c>
      <c r="AG23" s="123">
        <f t="shared" si="14"/>
        <v>0</v>
      </c>
      <c r="AH23" s="123">
        <f t="shared" si="15"/>
        <v>0</v>
      </c>
      <c r="AI23" s="123">
        <f t="shared" si="16"/>
        <v>0</v>
      </c>
      <c r="AJ23" s="123">
        <f t="shared" si="17"/>
        <v>0</v>
      </c>
    </row>
    <row r="24" spans="1:36" ht="12.75">
      <c r="A24" s="117">
        <v>4</v>
      </c>
      <c r="B24" s="2" t="str">
        <f>IF($C24="","",CONCATENATE(VLOOKUP($C24,Accueil!$A$25:$E$124,5,FALSE),VLOOKUP($C24,Régional!$A$1:$Y$96,7,FALSE)))</f>
        <v>CAH</v>
      </c>
      <c r="C24" s="2" t="str">
        <f>IF(Accueil!A28="","",Accueil!A28)</f>
        <v>22 119274</v>
      </c>
      <c r="D24" s="118" t="str">
        <f>IF($C24="","",VLOOKUP($C24,Régional!$A$1:$Y$96,13,FALSE))</f>
        <v>BOCE Valentin</v>
      </c>
      <c r="E24" s="117" t="str">
        <f>IF($C24="","",VLOOKUP($C24,Régional!$A$1:$Y$96,16,FALSE))</f>
        <v>BAD BOYS SAINT-LO</v>
      </c>
      <c r="F24" s="142">
        <f>IF(ISNUMBER(VLOOKUP($C24,'Journée 1'!$D$5:$R$104,13,FALSE)),VLOOKUP($C24,'Journée 1'!$D$5:$R$104,13,FALSE),0)</f>
        <v>1090</v>
      </c>
      <c r="G24" s="143">
        <f>IF(ISNUMBER(VLOOKUP($C24,'Journée 1'!$D$5:$R$104,15,FALSE)),VLOOKUP($C24,'Journée 1'!$D$5:$R$104,15,FALSE),0)</f>
        <v>46</v>
      </c>
      <c r="H24" s="143">
        <f>IF(ISNUMBER(VLOOKUP($C24,'Journée 2'!$D$5:$R$104,13,FALSE)),VLOOKUP($C24,'Journée 2'!$D$5:$R$104,13,FALSE),0)</f>
        <v>0</v>
      </c>
      <c r="I24" s="143">
        <f>IF(ISNUMBER(VLOOKUP($C24,'Journée 2'!$D$5:$R$104,15,FALSE)),VLOOKUP($C24,'Journée 2'!$D$5:$R$104,15,FALSE),0)</f>
        <v>0</v>
      </c>
      <c r="J24" s="143">
        <f>IF(ISNUMBER(VLOOKUP($C24,'Journée 3'!$D$5:$R$104,13,FALSE)),VLOOKUP($C24,'Journée 3'!$D$5:$R$104,13,FALSE),0)</f>
        <v>0</v>
      </c>
      <c r="K24" s="143">
        <f>IF(ISNUMBER(VLOOKUP($C24,'Journée 3'!$D$5:$R$104,15,FALSE)),VLOOKUP($C24,'Journée 3'!$D$5:$R$104,15,FALSE),0)</f>
        <v>0</v>
      </c>
      <c r="L24" s="143">
        <f>IF(ISNUMBER(VLOOKUP($C24,'Journée 4'!$D$5:$R$104,13,FALSE)),VLOOKUP($C24,'Journée 4'!$D$5:$R$104,13,FALSE),0)</f>
        <v>0</v>
      </c>
      <c r="M24" s="144">
        <f>IF(ISNUMBER(VLOOKUP($C24,'Journée 4'!$D$5:$R$104,15,FALSE)),VLOOKUP($C24,'Journée 4'!$D$5:$R$104,15,FALSE),0)</f>
        <v>0</v>
      </c>
      <c r="N24" s="144">
        <f>IF(ISNUMBER(VLOOKUP($C24,'Journée 5'!$D$5:$R$104,13,FALSE)),VLOOKUP($C24,'Journée 5'!$D$5:$R$104,13,FALSE),0)</f>
        <v>0</v>
      </c>
      <c r="O24" s="144">
        <f>IF(ISNUMBER(VLOOKUP($C24,'Journée 5'!$D$5:$R$104,15,FALSE)),VLOOKUP($C24,'Journée 5'!$D$5:$R$104,15,FALSE),0)</f>
        <v>0</v>
      </c>
      <c r="P24" s="144">
        <f t="shared" si="0"/>
        <v>1090</v>
      </c>
      <c r="Q24" s="135">
        <f t="shared" si="1"/>
        <v>46</v>
      </c>
      <c r="R24" s="112"/>
      <c r="S24" s="82">
        <f t="shared" si="2"/>
        <v>46</v>
      </c>
      <c r="T24">
        <f t="shared" si="3"/>
        <v>1</v>
      </c>
      <c r="U24">
        <f t="shared" si="4"/>
        <v>0</v>
      </c>
      <c r="V24">
        <f t="shared" si="5"/>
        <v>0</v>
      </c>
      <c r="W24">
        <f t="shared" si="6"/>
        <v>0</v>
      </c>
      <c r="X24">
        <f t="shared" si="7"/>
        <v>0</v>
      </c>
      <c r="Y24" s="115"/>
      <c r="AA24" s="123">
        <f t="shared" si="8"/>
        <v>46</v>
      </c>
      <c r="AB24" s="123">
        <f t="shared" si="9"/>
        <v>46</v>
      </c>
      <c r="AC24" s="123">
        <f t="shared" si="10"/>
        <v>46</v>
      </c>
      <c r="AD24" s="123">
        <f t="shared" si="11"/>
        <v>46</v>
      </c>
      <c r="AE24" s="123">
        <f t="shared" si="12"/>
        <v>46</v>
      </c>
      <c r="AF24" s="123">
        <f t="shared" si="13"/>
        <v>46</v>
      </c>
      <c r="AG24" s="123">
        <f t="shared" si="14"/>
        <v>0</v>
      </c>
      <c r="AH24" s="123">
        <f t="shared" si="15"/>
        <v>0</v>
      </c>
      <c r="AI24" s="123">
        <f t="shared" si="16"/>
        <v>0</v>
      </c>
      <c r="AJ24" s="123">
        <f t="shared" si="17"/>
        <v>0</v>
      </c>
    </row>
    <row r="25" spans="1:36" ht="12.75">
      <c r="A25" s="117">
        <v>5</v>
      </c>
      <c r="B25" s="2" t="str">
        <f>IF($C25="","",CONCATENATE(VLOOKUP($C25,Accueil!$A$25:$E$124,5,FALSE),VLOOKUP($C25,Régional!$A$1:$Y$96,7,FALSE)))</f>
        <v>CAH</v>
      </c>
      <c r="C25" s="2" t="str">
        <f>IF(Accueil!A44="","",Accueil!A44)</f>
        <v>15 107726</v>
      </c>
      <c r="D25" s="118" t="str">
        <f>IF($C25="","",VLOOKUP($C25,Régional!$A$1:$Y$96,13,FALSE))</f>
        <v>LEBOUC Maxime</v>
      </c>
      <c r="E25" s="117" t="str">
        <f>IF($C25="","",VLOOKUP($C25,Régional!$A$1:$Y$96,16,FALSE))</f>
        <v>EAGLES BOWLING VIRE</v>
      </c>
      <c r="F25" s="142">
        <f>IF(ISNUMBER(VLOOKUP($C25,'Journée 1'!$D$5:$R$104,13,FALSE)),VLOOKUP($C25,'Journée 1'!$D$5:$R$104,13,FALSE),0)</f>
        <v>1067</v>
      </c>
      <c r="G25" s="143">
        <f>IF(ISNUMBER(VLOOKUP($C25,'Journée 1'!$D$5:$R$104,15,FALSE)),VLOOKUP($C25,'Journée 1'!$D$5:$R$104,15,FALSE),0)</f>
        <v>42</v>
      </c>
      <c r="H25" s="143">
        <f>IF(ISNUMBER(VLOOKUP($C25,'Journée 2'!$D$5:$R$104,13,FALSE)),VLOOKUP($C25,'Journée 2'!$D$5:$R$104,13,FALSE),0)</f>
        <v>0</v>
      </c>
      <c r="I25" s="143">
        <f>IF(ISNUMBER(VLOOKUP($C25,'Journée 2'!$D$5:$R$104,15,FALSE)),VLOOKUP($C25,'Journée 2'!$D$5:$R$104,15,FALSE),0)</f>
        <v>0</v>
      </c>
      <c r="J25" s="143">
        <f>IF(ISNUMBER(VLOOKUP($C25,'Journée 3'!$D$5:$R$104,13,FALSE)),VLOOKUP($C25,'Journée 3'!$D$5:$R$104,13,FALSE),0)</f>
        <v>0</v>
      </c>
      <c r="K25" s="143">
        <f>IF(ISNUMBER(VLOOKUP($C25,'Journée 3'!$D$5:$R$104,15,FALSE)),VLOOKUP($C25,'Journée 3'!$D$5:$R$104,15,FALSE),0)</f>
        <v>0</v>
      </c>
      <c r="L25" s="143">
        <f>IF(ISNUMBER(VLOOKUP($C25,'Journée 4'!$D$5:$R$104,13,FALSE)),VLOOKUP($C25,'Journée 4'!$D$5:$R$104,13,FALSE),0)</f>
        <v>0</v>
      </c>
      <c r="M25" s="144">
        <f>IF(ISNUMBER(VLOOKUP($C25,'Journée 4'!$D$5:$R$104,15,FALSE)),VLOOKUP($C25,'Journée 4'!$D$5:$R$104,15,FALSE),0)</f>
        <v>0</v>
      </c>
      <c r="N25" s="144">
        <f>IF(ISNUMBER(VLOOKUP($C25,'Journée 5'!$D$5:$R$104,13,FALSE)),VLOOKUP($C25,'Journée 5'!$D$5:$R$104,13,FALSE),0)</f>
        <v>0</v>
      </c>
      <c r="O25" s="144">
        <f>IF(ISNUMBER(VLOOKUP($C25,'Journée 5'!$D$5:$R$104,15,FALSE)),VLOOKUP($C25,'Journée 5'!$D$5:$R$104,15,FALSE),0)</f>
        <v>0</v>
      </c>
      <c r="P25" s="144">
        <f t="shared" si="0"/>
        <v>1067</v>
      </c>
      <c r="Q25" s="135">
        <f t="shared" si="1"/>
        <v>42</v>
      </c>
      <c r="R25" s="70"/>
      <c r="S25" s="82">
        <f t="shared" si="2"/>
        <v>42</v>
      </c>
      <c r="T25">
        <f t="shared" si="3"/>
        <v>1</v>
      </c>
      <c r="U25">
        <f t="shared" si="4"/>
        <v>0</v>
      </c>
      <c r="V25">
        <f t="shared" si="5"/>
        <v>0</v>
      </c>
      <c r="W25">
        <f t="shared" si="6"/>
        <v>0</v>
      </c>
      <c r="X25">
        <f t="shared" si="7"/>
        <v>0</v>
      </c>
      <c r="Y25" s="145"/>
      <c r="AA25" s="123">
        <f t="shared" si="8"/>
        <v>42</v>
      </c>
      <c r="AB25" s="123">
        <f t="shared" si="9"/>
        <v>42</v>
      </c>
      <c r="AC25" s="123">
        <f t="shared" si="10"/>
        <v>42</v>
      </c>
      <c r="AD25" s="123">
        <f t="shared" si="11"/>
        <v>42</v>
      </c>
      <c r="AE25" s="123">
        <f t="shared" si="12"/>
        <v>42</v>
      </c>
      <c r="AF25" s="123">
        <f t="shared" si="13"/>
        <v>42</v>
      </c>
      <c r="AG25" s="123">
        <f t="shared" si="14"/>
        <v>0</v>
      </c>
      <c r="AH25" s="123">
        <f t="shared" si="15"/>
        <v>0</v>
      </c>
      <c r="AI25" s="123">
        <f t="shared" si="16"/>
        <v>0</v>
      </c>
      <c r="AJ25" s="123">
        <f t="shared" si="17"/>
        <v>0</v>
      </c>
    </row>
    <row r="26" spans="1:36" ht="12.75">
      <c r="A26" s="117">
        <v>6</v>
      </c>
      <c r="B26" s="2" t="str">
        <f>IF($C26="","",CONCATENATE(VLOOKUP($C26,Accueil!$A$25:$E$124,5,FALSE),VLOOKUP($C26,Régional!$A$1:$Y$96,7,FALSE)))</f>
        <v>CAH</v>
      </c>
      <c r="C26" s="2" t="str">
        <f>IF(Accueil!A47="","",Accueil!A47)</f>
        <v>22 120141</v>
      </c>
      <c r="D26" s="118" t="str">
        <f>IF($C26="","",VLOOKUP($C26,Régional!$A$1:$Y$96,13,FALSE))</f>
        <v>LENFANT-MARIE Yann</v>
      </c>
      <c r="E26" s="117" t="str">
        <f>IF($C26="","",VLOOKUP($C26,Régional!$A$1:$Y$96,16,FALSE))</f>
        <v>EAGLES BOWLING VIRE</v>
      </c>
      <c r="F26" s="142">
        <f>IF(ISNUMBER(VLOOKUP($C26,'Journée 1'!$D$5:$R$104,13,FALSE)),VLOOKUP($C26,'Journée 1'!$D$5:$R$104,13,FALSE),0)</f>
        <v>950</v>
      </c>
      <c r="G26" s="143">
        <f>IF(ISNUMBER(VLOOKUP($C26,'Journée 1'!$D$5:$R$104,15,FALSE)),VLOOKUP($C26,'Journée 1'!$D$5:$R$104,15,FALSE),0)</f>
        <v>38</v>
      </c>
      <c r="H26" s="143">
        <f>IF(ISNUMBER(VLOOKUP($C26,'Journée 2'!$D$5:$R$104,13,FALSE)),VLOOKUP($C26,'Journée 2'!$D$5:$R$104,13,FALSE),0)</f>
        <v>0</v>
      </c>
      <c r="I26" s="143">
        <f>IF(ISNUMBER(VLOOKUP($C26,'Journée 2'!$D$5:$R$104,15,FALSE)),VLOOKUP($C26,'Journée 2'!$D$5:$R$104,15,FALSE),0)</f>
        <v>0</v>
      </c>
      <c r="J26" s="143">
        <f>IF(ISNUMBER(VLOOKUP($C26,'Journée 3'!$D$5:$R$104,13,FALSE)),VLOOKUP($C26,'Journée 3'!$D$5:$R$104,13,FALSE),0)</f>
        <v>0</v>
      </c>
      <c r="K26" s="143">
        <f>IF(ISNUMBER(VLOOKUP($C26,'Journée 3'!$D$5:$R$104,15,FALSE)),VLOOKUP($C26,'Journée 3'!$D$5:$R$104,15,FALSE),0)</f>
        <v>0</v>
      </c>
      <c r="L26" s="143">
        <f>IF(ISNUMBER(VLOOKUP($C26,'Journée 4'!$D$5:$R$104,13,FALSE)),VLOOKUP($C26,'Journée 4'!$D$5:$R$104,13,FALSE),0)</f>
        <v>0</v>
      </c>
      <c r="M26" s="144">
        <f>IF(ISNUMBER(VLOOKUP($C26,'Journée 4'!$D$5:$R$104,15,FALSE)),VLOOKUP($C26,'Journée 4'!$D$5:$R$104,15,FALSE),0)</f>
        <v>0</v>
      </c>
      <c r="N26" s="144">
        <f>IF(ISNUMBER(VLOOKUP($C26,'Journée 5'!$D$5:$R$104,13,FALSE)),VLOOKUP($C26,'Journée 5'!$D$5:$R$104,13,FALSE),0)</f>
        <v>0</v>
      </c>
      <c r="O26" s="144">
        <f>IF(ISNUMBER(VLOOKUP($C26,'Journée 5'!$D$5:$R$104,15,FALSE)),VLOOKUP($C26,'Journée 5'!$D$5:$R$104,15,FALSE),0)</f>
        <v>0</v>
      </c>
      <c r="P26" s="144">
        <f t="shared" si="0"/>
        <v>950</v>
      </c>
      <c r="Q26" s="135">
        <f t="shared" si="1"/>
        <v>38</v>
      </c>
      <c r="R26" s="87"/>
      <c r="S26" s="55">
        <f t="shared" si="2"/>
        <v>38</v>
      </c>
      <c r="T26">
        <f t="shared" si="3"/>
        <v>1</v>
      </c>
      <c r="U26">
        <f t="shared" si="4"/>
        <v>0</v>
      </c>
      <c r="V26">
        <f t="shared" si="5"/>
        <v>0</v>
      </c>
      <c r="W26">
        <f t="shared" si="6"/>
        <v>0</v>
      </c>
      <c r="X26">
        <f t="shared" si="7"/>
        <v>0</v>
      </c>
      <c r="Y26" s="115"/>
      <c r="AA26" s="123">
        <f t="shared" si="8"/>
        <v>38</v>
      </c>
      <c r="AB26" s="123">
        <f t="shared" si="9"/>
        <v>38</v>
      </c>
      <c r="AC26" s="123">
        <f t="shared" si="10"/>
        <v>38</v>
      </c>
      <c r="AD26" s="123">
        <f t="shared" si="11"/>
        <v>38</v>
      </c>
      <c r="AE26" s="123">
        <f t="shared" si="12"/>
        <v>38</v>
      </c>
      <c r="AF26" s="123">
        <f t="shared" si="13"/>
        <v>38</v>
      </c>
      <c r="AG26" s="123">
        <f t="shared" si="14"/>
        <v>0</v>
      </c>
      <c r="AH26" s="123">
        <f t="shared" si="15"/>
        <v>0</v>
      </c>
      <c r="AI26" s="123">
        <f t="shared" si="16"/>
        <v>0</v>
      </c>
      <c r="AJ26" s="123">
        <f t="shared" si="17"/>
        <v>0</v>
      </c>
    </row>
    <row r="27" spans="1:36" ht="12.75">
      <c r="A27" s="117">
        <v>7</v>
      </c>
      <c r="B27" s="2" t="str">
        <f>IF($C27="","",CONCATENATE(VLOOKUP($C27,Accueil!$A$25:$E$124,5,FALSE),VLOOKUP($C27,Régional!$A$1:$Y$96,7,FALSE)))</f>
        <v>CAH</v>
      </c>
      <c r="C27" s="2" t="str">
        <f>IF(Accueil!A43="","",Accueil!A43)</f>
        <v>20 117567</v>
      </c>
      <c r="D27" s="118" t="str">
        <f>IF($C27="","",VLOOKUP($C27,Régional!$A$1:$Y$96,13,FALSE))</f>
        <v>BARETTE Hugo</v>
      </c>
      <c r="E27" s="117" t="str">
        <f>IF($C27="","",VLOOKUP($C27,Régional!$A$1:$Y$96,16,FALSE))</f>
        <v>EAGLES BOWLING VIRE</v>
      </c>
      <c r="F27" s="142">
        <f>IF(ISNUMBER(VLOOKUP($C27,'Journée 1'!$D$5:$R$104,13,FALSE)),VLOOKUP($C27,'Journée 1'!$D$5:$R$104,13,FALSE),0)</f>
        <v>944</v>
      </c>
      <c r="G27" s="143">
        <f>IF(ISNUMBER(VLOOKUP($C27,'Journée 1'!$D$5:$R$104,15,FALSE)),VLOOKUP($C27,'Journée 1'!$D$5:$R$104,15,FALSE),0)</f>
        <v>34</v>
      </c>
      <c r="H27" s="143">
        <f>IF(ISNUMBER(VLOOKUP($C27,'Journée 2'!$D$5:$R$104,13,FALSE)),VLOOKUP($C27,'Journée 2'!$D$5:$R$104,13,FALSE),0)</f>
        <v>0</v>
      </c>
      <c r="I27" s="143">
        <f>IF(ISNUMBER(VLOOKUP($C27,'Journée 2'!$D$5:$R$104,15,FALSE)),VLOOKUP($C27,'Journée 2'!$D$5:$R$104,15,FALSE),0)</f>
        <v>0</v>
      </c>
      <c r="J27" s="143">
        <f>IF(ISNUMBER(VLOOKUP($C27,'Journée 3'!$D$5:$R$104,13,FALSE)),VLOOKUP($C27,'Journée 3'!$D$5:$R$104,13,FALSE),0)</f>
        <v>0</v>
      </c>
      <c r="K27" s="143">
        <f>IF(ISNUMBER(VLOOKUP($C27,'Journée 3'!$D$5:$R$104,15,FALSE)),VLOOKUP($C27,'Journée 3'!$D$5:$R$104,15,FALSE),0)</f>
        <v>0</v>
      </c>
      <c r="L27" s="143">
        <f>IF(ISNUMBER(VLOOKUP($C27,'Journée 4'!$D$5:$R$104,13,FALSE)),VLOOKUP($C27,'Journée 4'!$D$5:$R$104,13,FALSE),0)</f>
        <v>0</v>
      </c>
      <c r="M27" s="144">
        <f>IF(ISNUMBER(VLOOKUP($C27,'Journée 4'!$D$5:$R$104,15,FALSE)),VLOOKUP($C27,'Journée 4'!$D$5:$R$104,15,FALSE),0)</f>
        <v>0</v>
      </c>
      <c r="N27" s="144">
        <f>IF(ISNUMBER(VLOOKUP($C27,'Journée 5'!$D$5:$R$104,13,FALSE)),VLOOKUP($C27,'Journée 5'!$D$5:$R$104,13,FALSE),0)</f>
        <v>0</v>
      </c>
      <c r="O27" s="144">
        <f>IF(ISNUMBER(VLOOKUP($C27,'Journée 5'!$D$5:$R$104,15,FALSE)),VLOOKUP($C27,'Journée 5'!$D$5:$R$104,15,FALSE),0)</f>
        <v>0</v>
      </c>
      <c r="P27" s="144">
        <f t="shared" si="0"/>
        <v>944</v>
      </c>
      <c r="Q27" s="135">
        <f t="shared" si="1"/>
        <v>34</v>
      </c>
      <c r="R27" s="70"/>
      <c r="S27" s="107">
        <f t="shared" si="2"/>
        <v>34</v>
      </c>
      <c r="T27">
        <f t="shared" si="3"/>
        <v>1</v>
      </c>
      <c r="U27">
        <f t="shared" si="4"/>
        <v>0</v>
      </c>
      <c r="V27">
        <f t="shared" si="5"/>
        <v>0</v>
      </c>
      <c r="W27">
        <f t="shared" si="6"/>
        <v>0</v>
      </c>
      <c r="X27">
        <f t="shared" si="7"/>
        <v>0</v>
      </c>
      <c r="Y27" s="115"/>
      <c r="AA27" s="123">
        <f t="shared" si="8"/>
        <v>34</v>
      </c>
      <c r="AB27" s="123">
        <f t="shared" si="9"/>
        <v>34</v>
      </c>
      <c r="AC27" s="123">
        <f t="shared" si="10"/>
        <v>34</v>
      </c>
      <c r="AD27" s="123">
        <f t="shared" si="11"/>
        <v>34</v>
      </c>
      <c r="AE27" s="123">
        <f t="shared" si="12"/>
        <v>34</v>
      </c>
      <c r="AF27" s="123">
        <f t="shared" si="13"/>
        <v>34</v>
      </c>
      <c r="AG27" s="123">
        <f t="shared" si="14"/>
        <v>0</v>
      </c>
      <c r="AH27" s="123">
        <f t="shared" si="15"/>
        <v>0</v>
      </c>
      <c r="AI27" s="123">
        <f t="shared" si="16"/>
        <v>0</v>
      </c>
      <c r="AJ27" s="123">
        <f t="shared" si="17"/>
        <v>0</v>
      </c>
    </row>
    <row r="28" spans="1:36" ht="12.75">
      <c r="A28" s="117">
        <v>8</v>
      </c>
      <c r="B28" s="2" t="str">
        <f>IF($C28="","",CONCATENATE(VLOOKUP($C28,Accueil!$A$25:$E$124,5,FALSE),VLOOKUP($C28,Régional!$A$1:$Y$96,7,FALSE)))</f>
        <v>CAH</v>
      </c>
      <c r="C28" s="2" t="str">
        <f>IF(Accueil!A32="","",Accueil!A32)</f>
        <v>20 116766</v>
      </c>
      <c r="D28" s="118" t="str">
        <f>IF($C28="","",VLOOKUP($C28,Régional!$A$1:$Y$96,13,FALSE))</f>
        <v>CALVIE Charlie</v>
      </c>
      <c r="E28" s="117" t="str">
        <f>IF($C28="","",VLOOKUP($C28,Régional!$A$1:$Y$96,16,FALSE))</f>
        <v>ECOLE DE BOWLING DE SAINT LO</v>
      </c>
      <c r="F28" s="142">
        <f>IF(ISNUMBER(VLOOKUP($C28,'Journée 1'!$D$5:$R$104,13,FALSE)),VLOOKUP($C28,'Journée 1'!$D$5:$R$104,13,FALSE),0)</f>
        <v>0</v>
      </c>
      <c r="G28" s="143">
        <f>IF(ISNUMBER(VLOOKUP($C28,'Journée 1'!$D$5:$R$104,15,FALSE)),VLOOKUP($C28,'Journée 1'!$D$5:$R$104,15,FALSE),0)</f>
        <v>0</v>
      </c>
      <c r="H28" s="143">
        <f>IF(ISNUMBER(VLOOKUP($C28,'Journée 2'!$D$5:$R$104,13,FALSE)),VLOOKUP($C28,'Journée 2'!$D$5:$R$104,13,FALSE),0)</f>
        <v>0</v>
      </c>
      <c r="I28" s="143">
        <f>IF(ISNUMBER(VLOOKUP($C28,'Journée 2'!$D$5:$R$104,15,FALSE)),VLOOKUP($C28,'Journée 2'!$D$5:$R$104,15,FALSE),0)</f>
        <v>0</v>
      </c>
      <c r="J28" s="143">
        <f>IF(ISNUMBER(VLOOKUP($C28,'Journée 3'!$D$5:$R$104,13,FALSE)),VLOOKUP($C28,'Journée 3'!$D$5:$R$104,13,FALSE),0)</f>
        <v>0</v>
      </c>
      <c r="K28" s="143">
        <f>IF(ISNUMBER(VLOOKUP($C28,'Journée 3'!$D$5:$R$104,15,FALSE)),VLOOKUP($C28,'Journée 3'!$D$5:$R$104,15,FALSE),0)</f>
        <v>0</v>
      </c>
      <c r="L28" s="143">
        <f>IF(ISNUMBER(VLOOKUP($C28,'Journée 4'!$D$5:$R$104,13,FALSE)),VLOOKUP($C28,'Journée 4'!$D$5:$R$104,13,FALSE),0)</f>
        <v>0</v>
      </c>
      <c r="M28" s="144">
        <f>IF(ISNUMBER(VLOOKUP($C28,'Journée 4'!$D$5:$R$104,15,FALSE)),VLOOKUP($C28,'Journée 4'!$D$5:$R$104,15,FALSE),0)</f>
        <v>0</v>
      </c>
      <c r="N28" s="144">
        <f>IF(ISNUMBER(VLOOKUP($C28,'Journée 5'!$D$5:$R$104,13,FALSE)),VLOOKUP($C28,'Journée 5'!$D$5:$R$104,13,FALSE),0)</f>
        <v>0</v>
      </c>
      <c r="O28" s="144">
        <f>IF(ISNUMBER(VLOOKUP($C28,'Journée 5'!$D$5:$R$104,15,FALSE)),VLOOKUP($C28,'Journée 5'!$D$5:$R$104,15,FALSE),0)</f>
        <v>0</v>
      </c>
      <c r="P28" s="144">
        <f t="shared" si="0"/>
        <v>0</v>
      </c>
      <c r="Q28" s="135">
        <f t="shared" si="1"/>
        <v>0</v>
      </c>
      <c r="R28" s="70"/>
      <c r="S28" s="82">
        <f t="shared" si="2"/>
        <v>0</v>
      </c>
      <c r="T28">
        <f t="shared" si="3"/>
        <v>0</v>
      </c>
      <c r="U28">
        <f t="shared" si="4"/>
        <v>0</v>
      </c>
      <c r="V28">
        <f t="shared" si="5"/>
        <v>0</v>
      </c>
      <c r="W28">
        <f t="shared" si="6"/>
        <v>0</v>
      </c>
      <c r="X28">
        <f t="shared" si="7"/>
        <v>0</v>
      </c>
      <c r="Y28" s="115"/>
      <c r="AA28" s="123">
        <f t="shared" si="8"/>
        <v>0</v>
      </c>
      <c r="AB28" s="123">
        <f t="shared" si="9"/>
        <v>0</v>
      </c>
      <c r="AC28" s="123">
        <f t="shared" si="10"/>
        <v>0</v>
      </c>
      <c r="AD28" s="123">
        <f t="shared" si="11"/>
        <v>0</v>
      </c>
      <c r="AE28" s="123">
        <f t="shared" si="12"/>
        <v>0</v>
      </c>
      <c r="AF28" s="123">
        <f t="shared" si="13"/>
        <v>0</v>
      </c>
      <c r="AG28" s="123">
        <f t="shared" si="14"/>
        <v>0</v>
      </c>
      <c r="AH28" s="123">
        <f t="shared" si="15"/>
        <v>0</v>
      </c>
      <c r="AI28" s="123">
        <f t="shared" si="16"/>
        <v>0</v>
      </c>
      <c r="AJ28" s="123">
        <f t="shared" si="17"/>
        <v>0</v>
      </c>
    </row>
    <row r="29" spans="1:36" ht="12.75">
      <c r="A29" s="106">
        <v>1</v>
      </c>
      <c r="B29" s="107" t="str">
        <f>IF($C29="","",CONCATENATE(VLOOKUP($C29,Accueil!$A$25:$E$124,5,FALSE),VLOOKUP($C29,Régional!$A$1:$Y$96,7,FALSE)))</f>
        <v>CAF</v>
      </c>
      <c r="C29" s="107" t="str">
        <f>IF(Accueil!A54="","",Accueil!A54)</f>
        <v>22 119524</v>
      </c>
      <c r="D29" s="108" t="str">
        <f>IF($C29="","",VLOOKUP($C29,Régional!$A$1:$Y$96,13,FALSE))</f>
        <v>VINCENT Léonie</v>
      </c>
      <c r="E29" s="106" t="str">
        <f>IF($C29="","",VLOOKUP($C29,Régional!$A$1:$Y$96,16,FALSE))</f>
        <v>ECOLE DE BOWLING DE CHERBOURG</v>
      </c>
      <c r="F29" s="136">
        <f>IF(ISNUMBER(VLOOKUP($C29,'Journée 1'!$D$5:$R$104,13,FALSE)),VLOOKUP($C29,'Journée 1'!$D$5:$R$104,13,FALSE),0)</f>
        <v>909</v>
      </c>
      <c r="G29" s="137">
        <f>IF(ISNUMBER(VLOOKUP($C29,'Journée 1'!$D$5:$R$104,15,FALSE)),VLOOKUP($C29,'Journée 1'!$D$5:$R$104,15,FALSE),0)</f>
        <v>80</v>
      </c>
      <c r="H29" s="137">
        <f>IF(ISNUMBER(VLOOKUP($C29,'Journée 2'!$D$5:$R$104,13,FALSE)),VLOOKUP($C29,'Journée 2'!$D$5:$R$104,13,FALSE),0)</f>
        <v>0</v>
      </c>
      <c r="I29" s="137">
        <f>IF(ISNUMBER(VLOOKUP($C29,'Journée 2'!$D$5:$R$104,15,FALSE)),VLOOKUP($C29,'Journée 2'!$D$5:$R$104,15,FALSE),0)</f>
        <v>0</v>
      </c>
      <c r="J29" s="137">
        <f>IF(ISNUMBER(VLOOKUP($C29,'Journée 3'!$D$5:$R$104,13,FALSE)),VLOOKUP($C29,'Journée 3'!$D$5:$R$104,13,FALSE),0)</f>
        <v>0</v>
      </c>
      <c r="K29" s="137">
        <f>IF(ISNUMBER(VLOOKUP($C29,'Journée 3'!$D$5:$R$104,15,FALSE)),VLOOKUP($C29,'Journée 3'!$D$5:$R$104,15,FALSE),0)</f>
        <v>0</v>
      </c>
      <c r="L29" s="137">
        <f>IF(ISNUMBER(VLOOKUP($C29,'Journée 4'!$D$5:$R$104,13,FALSE)),VLOOKUP($C29,'Journée 4'!$D$5:$R$104,13,FALSE),0)</f>
        <v>0</v>
      </c>
      <c r="M29" s="138">
        <f>IF(ISNUMBER(VLOOKUP($C29,'Journée 4'!$D$5:$R$104,15,FALSE)),VLOOKUP($C29,'Journée 4'!$D$5:$R$104,15,FALSE),0)</f>
        <v>0</v>
      </c>
      <c r="N29" s="138">
        <f>IF(ISNUMBER(VLOOKUP($C29,'Journée 5'!$D$5:$R$104,13,FALSE)),VLOOKUP($C29,'Journée 5'!$D$5:$R$104,13,FALSE),0)</f>
        <v>0</v>
      </c>
      <c r="O29" s="138">
        <f>IF(ISNUMBER(VLOOKUP($C29,'Journée 5'!$D$5:$R$104,15,FALSE)),VLOOKUP($C29,'Journée 5'!$D$5:$R$104,15,FALSE),0)</f>
        <v>0</v>
      </c>
      <c r="P29" s="138">
        <f t="shared" si="0"/>
        <v>909</v>
      </c>
      <c r="Q29" s="133">
        <f t="shared" si="1"/>
        <v>80</v>
      </c>
      <c r="R29" s="70"/>
      <c r="S29" s="55">
        <f t="shared" si="2"/>
        <v>80</v>
      </c>
      <c r="T29">
        <f t="shared" si="3"/>
        <v>1</v>
      </c>
      <c r="U29">
        <f t="shared" si="4"/>
        <v>0</v>
      </c>
      <c r="V29">
        <f t="shared" si="5"/>
        <v>0</v>
      </c>
      <c r="W29">
        <f t="shared" si="6"/>
        <v>0</v>
      </c>
      <c r="X29">
        <f t="shared" si="7"/>
        <v>0</v>
      </c>
      <c r="Y29" s="115"/>
      <c r="AA29" s="123">
        <f t="shared" si="8"/>
        <v>80</v>
      </c>
      <c r="AB29" s="123">
        <f t="shared" si="9"/>
        <v>80</v>
      </c>
      <c r="AC29" s="123">
        <f t="shared" si="10"/>
        <v>80</v>
      </c>
      <c r="AD29" s="123">
        <f t="shared" si="11"/>
        <v>80</v>
      </c>
      <c r="AE29" s="123">
        <f t="shared" si="12"/>
        <v>80</v>
      </c>
      <c r="AF29" s="123">
        <f t="shared" si="13"/>
        <v>80</v>
      </c>
      <c r="AG29" s="123">
        <f t="shared" si="14"/>
        <v>0</v>
      </c>
      <c r="AH29" s="123">
        <f t="shared" si="15"/>
        <v>0</v>
      </c>
      <c r="AI29" s="123">
        <f t="shared" si="16"/>
        <v>0</v>
      </c>
      <c r="AJ29" s="123">
        <f t="shared" si="17"/>
        <v>0</v>
      </c>
    </row>
    <row r="30" spans="1:36" ht="12.75">
      <c r="A30" s="117">
        <v>1</v>
      </c>
      <c r="B30" s="2" t="str">
        <f>IF($C30="","",CONCATENATE(VLOOKUP($C30,Accueil!$A$25:$E$124,5,FALSE),VLOOKUP($C30,Régional!$A$1:$Y$96,7,FALSE)))</f>
        <v>BJH</v>
      </c>
      <c r="C30" s="2" t="str">
        <f>IF(Accueil!A37="","",Accueil!A37)</f>
        <v>22 120717</v>
      </c>
      <c r="D30" s="118" t="str">
        <f>IF($C30="","",VLOOKUP($C30,Régional!$A$1:$Y$96,13,FALSE))</f>
        <v>HUBNER Marius</v>
      </c>
      <c r="E30" s="117" t="str">
        <f>IF($C30="","",VLOOKUP($C30,Régional!$A$1:$Y$96,16,FALSE))</f>
        <v>ECOLE DE BOWLING D'ARGENTAN</v>
      </c>
      <c r="F30" s="142">
        <f>IF(ISNUMBER(VLOOKUP($C30,'Journée 1'!$D$5:$R$104,13,FALSE)),VLOOKUP($C30,'Journée 1'!$D$5:$R$104,13,FALSE),0)</f>
        <v>623</v>
      </c>
      <c r="G30" s="143">
        <f>IF(ISNUMBER(VLOOKUP($C30,'Journée 1'!$D$5:$R$104,15,FALSE)),VLOOKUP($C30,'Journée 1'!$D$5:$R$104,15,FALSE),0)</f>
        <v>80</v>
      </c>
      <c r="H30" s="143">
        <f>IF(ISNUMBER(VLOOKUP($C30,'Journée 2'!$D$5:$R$104,13,FALSE)),VLOOKUP($C30,'Journée 2'!$D$5:$R$104,13,FALSE),0)</f>
        <v>0</v>
      </c>
      <c r="I30" s="143">
        <f>IF(ISNUMBER(VLOOKUP($C30,'Journée 2'!$D$5:$R$104,15,FALSE)),VLOOKUP($C30,'Journée 2'!$D$5:$R$104,15,FALSE),0)</f>
        <v>0</v>
      </c>
      <c r="J30" s="143">
        <f>IF(ISNUMBER(VLOOKUP($C30,'Journée 3'!$D$5:$R$104,13,FALSE)),VLOOKUP($C30,'Journée 3'!$D$5:$R$104,13,FALSE),0)</f>
        <v>0</v>
      </c>
      <c r="K30" s="143">
        <f>IF(ISNUMBER(VLOOKUP($C30,'Journée 3'!$D$5:$R$104,15,FALSE)),VLOOKUP($C30,'Journée 3'!$D$5:$R$104,15,FALSE),0)</f>
        <v>0</v>
      </c>
      <c r="L30" s="143">
        <f>IF(ISNUMBER(VLOOKUP($C30,'Journée 4'!$D$5:$R$104,13,FALSE)),VLOOKUP($C30,'Journée 4'!$D$5:$R$104,13,FALSE),0)</f>
        <v>0</v>
      </c>
      <c r="M30" s="144">
        <f>IF(ISNUMBER(VLOOKUP($C30,'Journée 4'!$D$5:$R$104,15,FALSE)),VLOOKUP($C30,'Journée 4'!$D$5:$R$104,15,FALSE),0)</f>
        <v>0</v>
      </c>
      <c r="N30" s="144">
        <f>IF(ISNUMBER(VLOOKUP($C30,'Journée 5'!$D$5:$R$104,13,FALSE)),VLOOKUP($C30,'Journée 5'!$D$5:$R$104,13,FALSE),0)</f>
        <v>0</v>
      </c>
      <c r="O30" s="144">
        <f>IF(ISNUMBER(VLOOKUP($C30,'Journée 5'!$D$5:$R$104,15,FALSE)),VLOOKUP($C30,'Journée 5'!$D$5:$R$104,15,FALSE),0)</f>
        <v>0</v>
      </c>
      <c r="P30" s="144">
        <f t="shared" si="0"/>
        <v>623</v>
      </c>
      <c r="Q30" s="135">
        <f t="shared" si="1"/>
        <v>80</v>
      </c>
      <c r="R30" s="112"/>
      <c r="S30" s="82">
        <f t="shared" si="2"/>
        <v>80</v>
      </c>
      <c r="T30">
        <f t="shared" si="3"/>
        <v>1</v>
      </c>
      <c r="U30">
        <f t="shared" si="4"/>
        <v>0</v>
      </c>
      <c r="V30">
        <f t="shared" si="5"/>
        <v>0</v>
      </c>
      <c r="W30">
        <f t="shared" si="6"/>
        <v>0</v>
      </c>
      <c r="X30">
        <f t="shared" si="7"/>
        <v>0</v>
      </c>
      <c r="Y30" s="115"/>
      <c r="AA30" s="123">
        <f t="shared" si="8"/>
        <v>80</v>
      </c>
      <c r="AB30" s="123">
        <f t="shared" si="9"/>
        <v>80</v>
      </c>
      <c r="AC30" s="123">
        <f t="shared" si="10"/>
        <v>80</v>
      </c>
      <c r="AD30" s="123">
        <f t="shared" si="11"/>
        <v>80</v>
      </c>
      <c r="AE30" s="123">
        <f t="shared" si="12"/>
        <v>80</v>
      </c>
      <c r="AF30" s="123">
        <f t="shared" si="13"/>
        <v>80</v>
      </c>
      <c r="AG30" s="123">
        <f t="shared" si="14"/>
        <v>0</v>
      </c>
      <c r="AH30" s="123">
        <f t="shared" si="15"/>
        <v>0</v>
      </c>
      <c r="AI30" s="123">
        <f t="shared" si="16"/>
        <v>0</v>
      </c>
      <c r="AJ30" s="123">
        <f t="shared" si="17"/>
        <v>0</v>
      </c>
    </row>
    <row r="31" spans="1:36" ht="12.75">
      <c r="A31" s="117">
        <v>2</v>
      </c>
      <c r="B31" s="2" t="str">
        <f>IF($C31="","",CONCATENATE(VLOOKUP($C31,Accueil!$A$25:$E$124,5,FALSE),VLOOKUP($C31,Régional!$A$1:$Y$96,7,FALSE)))</f>
        <v>BJH</v>
      </c>
      <c r="C31" s="2" t="str">
        <f>IF(Accueil!A36="","",Accueil!A36)</f>
        <v>22 120475</v>
      </c>
      <c r="D31" s="118" t="str">
        <f>IF($C31="","",VLOOKUP($C31,Régional!$A$1:$Y$96,13,FALSE))</f>
        <v>BELHADJ Amine</v>
      </c>
      <c r="E31" s="117" t="str">
        <f>IF($C31="","",VLOOKUP($C31,Régional!$A$1:$Y$96,16,FALSE))</f>
        <v>ECOLE DE BOWLING D'ARGENTAN</v>
      </c>
      <c r="F31" s="142">
        <f>IF(ISNUMBER(VLOOKUP($C31,'Journée 1'!$D$5:$R$104,13,FALSE)),VLOOKUP($C31,'Journée 1'!$D$5:$R$104,13,FALSE),0)</f>
        <v>567</v>
      </c>
      <c r="G31" s="143">
        <f>IF(ISNUMBER(VLOOKUP($C31,'Journée 1'!$D$5:$R$104,15,FALSE)),VLOOKUP($C31,'Journée 1'!$D$5:$R$104,15,FALSE),0)</f>
        <v>60</v>
      </c>
      <c r="H31" s="143">
        <f>IF(ISNUMBER(VLOOKUP($C31,'Journée 2'!$D$5:$R$104,13,FALSE)),VLOOKUP($C31,'Journée 2'!$D$5:$R$104,13,FALSE),0)</f>
        <v>0</v>
      </c>
      <c r="I31" s="143">
        <f>IF(ISNUMBER(VLOOKUP($C31,'Journée 2'!$D$5:$R$104,15,FALSE)),VLOOKUP($C31,'Journée 2'!$D$5:$R$104,15,FALSE),0)</f>
        <v>0</v>
      </c>
      <c r="J31" s="143">
        <f>IF(ISNUMBER(VLOOKUP($C31,'Journée 3'!$D$5:$R$104,13,FALSE)),VLOOKUP($C31,'Journée 3'!$D$5:$R$104,13,FALSE),0)</f>
        <v>0</v>
      </c>
      <c r="K31" s="143">
        <f>IF(ISNUMBER(VLOOKUP($C31,'Journée 3'!$D$5:$R$104,15,FALSE)),VLOOKUP($C31,'Journée 3'!$D$5:$R$104,15,FALSE),0)</f>
        <v>0</v>
      </c>
      <c r="L31" s="143">
        <f>IF(ISNUMBER(VLOOKUP($C31,'Journée 4'!$D$5:$R$104,13,FALSE)),VLOOKUP($C31,'Journée 4'!$D$5:$R$104,13,FALSE),0)</f>
        <v>0</v>
      </c>
      <c r="M31" s="144">
        <f>IF(ISNUMBER(VLOOKUP($C31,'Journée 4'!$D$5:$R$104,15,FALSE)),VLOOKUP($C31,'Journée 4'!$D$5:$R$104,15,FALSE),0)</f>
        <v>0</v>
      </c>
      <c r="N31" s="144">
        <f>IF(ISNUMBER(VLOOKUP($C31,'Journée 5'!$D$5:$R$104,13,FALSE)),VLOOKUP($C31,'Journée 5'!$D$5:$R$104,13,FALSE),0)</f>
        <v>0</v>
      </c>
      <c r="O31" s="144">
        <f>IF(ISNUMBER(VLOOKUP($C31,'Journée 5'!$D$5:$R$104,15,FALSE)),VLOOKUP($C31,'Journée 5'!$D$5:$R$104,15,FALSE),0)</f>
        <v>0</v>
      </c>
      <c r="P31" s="144">
        <f t="shared" si="0"/>
        <v>567</v>
      </c>
      <c r="Q31" s="135">
        <f t="shared" si="1"/>
        <v>60</v>
      </c>
      <c r="R31" s="87"/>
      <c r="S31" s="107">
        <f t="shared" si="2"/>
        <v>60</v>
      </c>
      <c r="T31">
        <f t="shared" si="3"/>
        <v>1</v>
      </c>
      <c r="U31">
        <f t="shared" si="4"/>
        <v>0</v>
      </c>
      <c r="V31">
        <f t="shared" si="5"/>
        <v>0</v>
      </c>
      <c r="W31">
        <f t="shared" si="6"/>
        <v>0</v>
      </c>
      <c r="X31">
        <f t="shared" si="7"/>
        <v>0</v>
      </c>
      <c r="Y31" s="115"/>
      <c r="AA31" s="123">
        <f t="shared" si="8"/>
        <v>60</v>
      </c>
      <c r="AB31" s="123">
        <f t="shared" si="9"/>
        <v>60</v>
      </c>
      <c r="AC31" s="123">
        <f t="shared" si="10"/>
        <v>60</v>
      </c>
      <c r="AD31" s="123">
        <f t="shared" si="11"/>
        <v>60</v>
      </c>
      <c r="AE31" s="123">
        <f t="shared" si="12"/>
        <v>60</v>
      </c>
      <c r="AF31" s="123">
        <f t="shared" si="13"/>
        <v>60</v>
      </c>
      <c r="AG31" s="123">
        <f t="shared" si="14"/>
        <v>0</v>
      </c>
      <c r="AH31" s="123">
        <f t="shared" si="15"/>
        <v>0</v>
      </c>
      <c r="AI31" s="123">
        <f t="shared" si="16"/>
        <v>0</v>
      </c>
      <c r="AJ31" s="123">
        <f t="shared" si="17"/>
        <v>0</v>
      </c>
    </row>
    <row r="32" spans="1:36" ht="12.75">
      <c r="A32" s="117">
        <v>3</v>
      </c>
      <c r="B32" s="2" t="str">
        <f>IF($C32="","",CONCATENATE(VLOOKUP($C32,Accueil!$A$25:$E$124,5,FALSE),VLOOKUP($C32,Régional!$A$1:$Y$96,7,FALSE)))</f>
        <v>BJH</v>
      </c>
      <c r="C32" s="2" t="str">
        <f>IF(Accueil!A38="","",Accueil!A38)</f>
        <v>22 119902</v>
      </c>
      <c r="D32" s="118" t="str">
        <f>IF($C32="","",VLOOKUP($C32,Régional!$A$1:$Y$96,13,FALSE))</f>
        <v>LEMAITRE Lorenzo</v>
      </c>
      <c r="E32" s="117" t="str">
        <f>IF($C32="","",VLOOKUP($C32,Régional!$A$1:$Y$96,16,FALSE))</f>
        <v>ECOLE DE BOWLING D'ARGENTAN</v>
      </c>
      <c r="F32" s="142">
        <f>IF(ISNUMBER(VLOOKUP($C32,'Journée 1'!$D$5:$R$104,13,FALSE)),VLOOKUP($C32,'Journée 1'!$D$5:$R$104,13,FALSE),0)</f>
        <v>386</v>
      </c>
      <c r="G32" s="143">
        <f>IF(ISNUMBER(VLOOKUP($C32,'Journée 1'!$D$5:$R$104,15,FALSE)),VLOOKUP($C32,'Journée 1'!$D$5:$R$104,15,FALSE),0)</f>
        <v>50</v>
      </c>
      <c r="H32" s="143">
        <f>IF(ISNUMBER(VLOOKUP($C32,'Journée 2'!$D$5:$R$104,13,FALSE)),VLOOKUP($C32,'Journée 2'!$D$5:$R$104,13,FALSE),0)</f>
        <v>0</v>
      </c>
      <c r="I32" s="143">
        <f>IF(ISNUMBER(VLOOKUP($C32,'Journée 2'!$D$5:$R$104,15,FALSE)),VLOOKUP($C32,'Journée 2'!$D$5:$R$104,15,FALSE),0)</f>
        <v>0</v>
      </c>
      <c r="J32" s="143">
        <f>IF(ISNUMBER(VLOOKUP($C32,'Journée 3'!$D$5:$R$104,13,FALSE)),VLOOKUP($C32,'Journée 3'!$D$5:$R$104,13,FALSE),0)</f>
        <v>0</v>
      </c>
      <c r="K32" s="143">
        <f>IF(ISNUMBER(VLOOKUP($C32,'Journée 3'!$D$5:$R$104,15,FALSE)),VLOOKUP($C32,'Journée 3'!$D$5:$R$104,15,FALSE),0)</f>
        <v>0</v>
      </c>
      <c r="L32" s="143">
        <f>IF(ISNUMBER(VLOOKUP($C32,'Journée 4'!$D$5:$R$104,13,FALSE)),VLOOKUP($C32,'Journée 4'!$D$5:$R$104,13,FALSE),0)</f>
        <v>0</v>
      </c>
      <c r="M32" s="144">
        <f>IF(ISNUMBER(VLOOKUP($C32,'Journée 4'!$D$5:$R$104,15,FALSE)),VLOOKUP($C32,'Journée 4'!$D$5:$R$104,15,FALSE),0)</f>
        <v>0</v>
      </c>
      <c r="N32" s="144">
        <f>IF(ISNUMBER(VLOOKUP($C32,'Journée 5'!$D$5:$R$104,13,FALSE)),VLOOKUP($C32,'Journée 5'!$D$5:$R$104,13,FALSE),0)</f>
        <v>0</v>
      </c>
      <c r="O32" s="144">
        <f>IF(ISNUMBER(VLOOKUP($C32,'Journée 5'!$D$5:$R$104,15,FALSE)),VLOOKUP($C32,'Journée 5'!$D$5:$R$104,15,FALSE),0)</f>
        <v>0</v>
      </c>
      <c r="P32" s="144">
        <f t="shared" si="0"/>
        <v>386</v>
      </c>
      <c r="Q32" s="135">
        <f t="shared" si="1"/>
        <v>50</v>
      </c>
      <c r="R32" s="87"/>
      <c r="S32" s="82">
        <f t="shared" si="2"/>
        <v>50</v>
      </c>
      <c r="T32">
        <f t="shared" si="3"/>
        <v>1</v>
      </c>
      <c r="U32">
        <f t="shared" si="4"/>
        <v>0</v>
      </c>
      <c r="V32">
        <f t="shared" si="5"/>
        <v>0</v>
      </c>
      <c r="W32">
        <f t="shared" si="6"/>
        <v>0</v>
      </c>
      <c r="X32">
        <f t="shared" si="7"/>
        <v>0</v>
      </c>
      <c r="Y32" s="115"/>
      <c r="AA32" s="123">
        <f t="shared" si="8"/>
        <v>50</v>
      </c>
      <c r="AB32" s="123">
        <f t="shared" si="9"/>
        <v>50</v>
      </c>
      <c r="AC32" s="123">
        <f t="shared" si="10"/>
        <v>50</v>
      </c>
      <c r="AD32" s="123">
        <f t="shared" si="11"/>
        <v>50</v>
      </c>
      <c r="AE32" s="123">
        <f t="shared" si="12"/>
        <v>50</v>
      </c>
      <c r="AF32" s="123">
        <f t="shared" si="13"/>
        <v>50</v>
      </c>
      <c r="AG32" s="123">
        <f t="shared" si="14"/>
        <v>0</v>
      </c>
      <c r="AH32" s="123">
        <f t="shared" si="15"/>
        <v>0</v>
      </c>
      <c r="AI32" s="123">
        <f t="shared" si="16"/>
        <v>0</v>
      </c>
      <c r="AJ32" s="123">
        <f t="shared" si="17"/>
        <v>0</v>
      </c>
    </row>
    <row r="33" spans="1:36" ht="12.75">
      <c r="A33" s="106">
        <v>1</v>
      </c>
      <c r="B33" s="107" t="str">
        <f>IF($C33="","",CONCATENATE(VLOOKUP($C33,Accueil!$A$25:$E$124,5,FALSE),VLOOKUP($C33,Régional!$A$1:$Y$96,7,FALSE)))</f>
        <v>BJF</v>
      </c>
      <c r="C33" s="107" t="str">
        <f>IF(Accueil!A48="","",Accueil!A48)</f>
        <v>22 119987</v>
      </c>
      <c r="D33" s="108" t="str">
        <f>IF($C33="","",VLOOKUP($C33,Régional!$A$1:$Y$96,13,FALSE))</f>
        <v>BATARD Melina</v>
      </c>
      <c r="E33" s="106" t="str">
        <f>IF($C33="","",VLOOKUP($C33,Régional!$A$1:$Y$96,16,FALSE))</f>
        <v>EAGLES BOWLING VIRE</v>
      </c>
      <c r="F33" s="136">
        <f>IF(ISNUMBER(VLOOKUP($C33,'Journée 1'!$D$5:$R$104,13,FALSE)),VLOOKUP($C33,'Journée 1'!$D$5:$R$104,13,FALSE),0)</f>
        <v>452</v>
      </c>
      <c r="G33" s="137">
        <f>IF(ISNUMBER(VLOOKUP($C33,'Journée 1'!$D$5:$R$104,15,FALSE)),VLOOKUP($C33,'Journée 1'!$D$5:$R$104,15,FALSE),0)</f>
        <v>80</v>
      </c>
      <c r="H33" s="137">
        <f>IF(ISNUMBER(VLOOKUP($C33,'Journée 2'!$D$5:$R$104,13,FALSE)),VLOOKUP($C33,'Journée 2'!$D$5:$R$104,13,FALSE),0)</f>
        <v>0</v>
      </c>
      <c r="I33" s="137">
        <f>IF(ISNUMBER(VLOOKUP($C33,'Journée 2'!$D$5:$R$104,15,FALSE)),VLOOKUP($C33,'Journée 2'!$D$5:$R$104,15,FALSE),0)</f>
        <v>0</v>
      </c>
      <c r="J33" s="137">
        <f>IF(ISNUMBER(VLOOKUP($C33,'Journée 3'!$D$5:$R$104,13,FALSE)),VLOOKUP($C33,'Journée 3'!$D$5:$R$104,13,FALSE),0)</f>
        <v>0</v>
      </c>
      <c r="K33" s="137">
        <f>IF(ISNUMBER(VLOOKUP($C33,'Journée 3'!$D$5:$R$104,15,FALSE)),VLOOKUP($C33,'Journée 3'!$D$5:$R$104,15,FALSE),0)</f>
        <v>0</v>
      </c>
      <c r="L33" s="137">
        <f>IF(ISNUMBER(VLOOKUP($C33,'Journée 4'!$D$5:$R$104,13,FALSE)),VLOOKUP($C33,'Journée 4'!$D$5:$R$104,13,FALSE),0)</f>
        <v>0</v>
      </c>
      <c r="M33" s="138">
        <f>IF(ISNUMBER(VLOOKUP($C33,'Journée 4'!$D$5:$R$104,15,FALSE)),VLOOKUP($C33,'Journée 4'!$D$5:$R$104,15,FALSE),0)</f>
        <v>0</v>
      </c>
      <c r="N33" s="138">
        <f>IF(ISNUMBER(VLOOKUP($C33,'Journée 5'!$D$5:$R$104,13,FALSE)),VLOOKUP($C33,'Journée 5'!$D$5:$R$104,13,FALSE),0)</f>
        <v>0</v>
      </c>
      <c r="O33" s="138">
        <f>IF(ISNUMBER(VLOOKUP($C33,'Journée 5'!$D$5:$R$104,15,FALSE)),VLOOKUP($C33,'Journée 5'!$D$5:$R$104,15,FALSE),0)</f>
        <v>0</v>
      </c>
      <c r="P33" s="138">
        <f t="shared" si="0"/>
        <v>452</v>
      </c>
      <c r="Q33" s="133">
        <f t="shared" si="1"/>
        <v>80</v>
      </c>
      <c r="R33" s="70"/>
      <c r="S33" s="107">
        <f t="shared" si="2"/>
        <v>80</v>
      </c>
      <c r="T33">
        <f t="shared" si="3"/>
        <v>1</v>
      </c>
      <c r="U33">
        <f t="shared" si="4"/>
        <v>0</v>
      </c>
      <c r="V33">
        <f t="shared" si="5"/>
        <v>0</v>
      </c>
      <c r="W33">
        <f t="shared" si="6"/>
        <v>0</v>
      </c>
      <c r="X33">
        <f t="shared" si="7"/>
        <v>0</v>
      </c>
      <c r="Y33" s="115"/>
      <c r="AA33" s="123">
        <f t="shared" si="8"/>
        <v>80</v>
      </c>
      <c r="AB33" s="123">
        <f t="shared" si="9"/>
        <v>80</v>
      </c>
      <c r="AC33" s="123">
        <f t="shared" si="10"/>
        <v>80</v>
      </c>
      <c r="AD33" s="123">
        <f t="shared" si="11"/>
        <v>80</v>
      </c>
      <c r="AE33" s="123">
        <f t="shared" si="12"/>
        <v>80</v>
      </c>
      <c r="AF33" s="123">
        <f t="shared" si="13"/>
        <v>80</v>
      </c>
      <c r="AG33" s="123">
        <f t="shared" si="14"/>
        <v>0</v>
      </c>
      <c r="AH33" s="123">
        <f t="shared" si="15"/>
        <v>0</v>
      </c>
      <c r="AI33" s="123">
        <f t="shared" si="16"/>
        <v>0</v>
      </c>
      <c r="AJ33" s="123">
        <f t="shared" si="17"/>
        <v>0</v>
      </c>
    </row>
    <row r="34" spans="1:36" ht="12.75">
      <c r="A34" s="106">
        <v>2</v>
      </c>
      <c r="B34" s="107" t="str">
        <f>IF($C34="","",CONCATENATE(VLOOKUP($C34,Accueil!$A$25:$E$124,5,FALSE),VLOOKUP($C34,Régional!$A$1:$Y$96,7,FALSE)))</f>
        <v>BJF</v>
      </c>
      <c r="C34" s="107" t="str">
        <f>IF(Accueil!A41="","",Accueil!A41)</f>
        <v>22 119512</v>
      </c>
      <c r="D34" s="108" t="str">
        <f>IF($C34="","",VLOOKUP($C34,Régional!$A$1:$Y$96,13,FALSE))</f>
        <v>BARETTE Clara</v>
      </c>
      <c r="E34" s="106" t="str">
        <f>IF($C34="","",VLOOKUP($C34,Régional!$A$1:$Y$96,16,FALSE))</f>
        <v>EAGLES BOWLING VIRE</v>
      </c>
      <c r="F34" s="136">
        <f>IF(ISNUMBER(VLOOKUP($C34,'Journée 1'!$D$5:$R$104,13,FALSE)),VLOOKUP($C34,'Journée 1'!$D$5:$R$104,13,FALSE),0)</f>
        <v>431</v>
      </c>
      <c r="G34" s="137">
        <f>IF(ISNUMBER(VLOOKUP($C34,'Journée 1'!$D$5:$R$104,15,FALSE)),VLOOKUP($C34,'Journée 1'!$D$5:$R$104,15,FALSE),0)</f>
        <v>60</v>
      </c>
      <c r="H34" s="137">
        <f>IF(ISNUMBER(VLOOKUP($C34,'Journée 2'!$D$5:$R$104,13,FALSE)),VLOOKUP($C34,'Journée 2'!$D$5:$R$104,13,FALSE),0)</f>
        <v>0</v>
      </c>
      <c r="I34" s="137">
        <f>IF(ISNUMBER(VLOOKUP($C34,'Journée 2'!$D$5:$R$104,15,FALSE)),VLOOKUP($C34,'Journée 2'!$D$5:$R$104,15,FALSE),0)</f>
        <v>0</v>
      </c>
      <c r="J34" s="137">
        <f>IF(ISNUMBER(VLOOKUP($C34,'Journée 3'!$D$5:$R$104,13,FALSE)),VLOOKUP($C34,'Journée 3'!$D$5:$R$104,13,FALSE),0)</f>
        <v>0</v>
      </c>
      <c r="K34" s="137">
        <f>IF(ISNUMBER(VLOOKUP($C34,'Journée 3'!$D$5:$R$104,15,FALSE)),VLOOKUP($C34,'Journée 3'!$D$5:$R$104,15,FALSE),0)</f>
        <v>0</v>
      </c>
      <c r="L34" s="137">
        <f>IF(ISNUMBER(VLOOKUP($C34,'Journée 4'!$D$5:$R$104,13,FALSE)),VLOOKUP($C34,'Journée 4'!$D$5:$R$104,13,FALSE),0)</f>
        <v>0</v>
      </c>
      <c r="M34" s="138">
        <f>IF(ISNUMBER(VLOOKUP($C34,'Journée 4'!$D$5:$R$104,15,FALSE)),VLOOKUP($C34,'Journée 4'!$D$5:$R$104,15,FALSE),0)</f>
        <v>0</v>
      </c>
      <c r="N34" s="138">
        <f>IF(ISNUMBER(VLOOKUP($C34,'Journée 5'!$D$5:$R$104,13,FALSE)),VLOOKUP($C34,'Journée 5'!$D$5:$R$104,13,FALSE),0)</f>
        <v>0</v>
      </c>
      <c r="O34" s="138">
        <f>IF(ISNUMBER(VLOOKUP($C34,'Journée 5'!$D$5:$R$104,15,FALSE)),VLOOKUP($C34,'Journée 5'!$D$5:$R$104,15,FALSE),0)</f>
        <v>0</v>
      </c>
      <c r="P34" s="138">
        <f t="shared" si="0"/>
        <v>431</v>
      </c>
      <c r="Q34" s="133">
        <f t="shared" si="1"/>
        <v>60</v>
      </c>
      <c r="R34" s="70"/>
      <c r="S34" s="107">
        <f t="shared" si="2"/>
        <v>60</v>
      </c>
      <c r="T34">
        <f t="shared" si="3"/>
        <v>1</v>
      </c>
      <c r="U34">
        <f t="shared" si="4"/>
        <v>0</v>
      </c>
      <c r="V34">
        <f t="shared" si="5"/>
        <v>0</v>
      </c>
      <c r="W34">
        <f t="shared" si="6"/>
        <v>0</v>
      </c>
      <c r="X34">
        <f t="shared" si="7"/>
        <v>0</v>
      </c>
      <c r="Y34" s="115"/>
      <c r="AA34" s="123">
        <f t="shared" si="8"/>
        <v>60</v>
      </c>
      <c r="AB34" s="123">
        <f t="shared" si="9"/>
        <v>60</v>
      </c>
      <c r="AC34" s="123">
        <f t="shared" si="10"/>
        <v>60</v>
      </c>
      <c r="AD34" s="123">
        <f t="shared" si="11"/>
        <v>60</v>
      </c>
      <c r="AE34" s="123">
        <f t="shared" si="12"/>
        <v>60</v>
      </c>
      <c r="AF34" s="123">
        <f t="shared" si="13"/>
        <v>60</v>
      </c>
      <c r="AG34" s="123">
        <f t="shared" si="14"/>
        <v>0</v>
      </c>
      <c r="AH34" s="123">
        <f t="shared" si="15"/>
        <v>0</v>
      </c>
      <c r="AI34" s="123">
        <f t="shared" si="16"/>
        <v>0</v>
      </c>
      <c r="AJ34" s="123">
        <f t="shared" si="17"/>
        <v>0</v>
      </c>
    </row>
    <row r="35" spans="1:36" ht="12.75">
      <c r="A35" s="117"/>
      <c r="B35" s="2">
        <f>IF($C35="","",CONCATENATE(VLOOKUP($C35,Accueil!$A$25:$E$124,5,FALSE),VLOOKUP($C35,Régional!$A$1:$Y$96,7,FALSE)))</f>
      </c>
      <c r="C35" s="2">
        <f>IF(Accueil!A67="","",Accueil!A67)</f>
      </c>
      <c r="D35" s="118">
        <f>IF($C35="","",VLOOKUP($C35,Régional!$A$1:$Y$96,13,FALSE))</f>
      </c>
      <c r="E35" s="117">
        <f>IF($C35="","",VLOOKUP($C35,Régional!$A$1:$Y$96,16,FALSE))</f>
      </c>
      <c r="F35" s="142">
        <f>IF(ISNUMBER(VLOOKUP($C35,'Journée 1'!$D$5:$R$104,13,FALSE)),VLOOKUP($C35,'Journée 1'!$D$5:$R$104,13,FALSE),0)</f>
        <v>0</v>
      </c>
      <c r="G35" s="143">
        <f>IF(ISNUMBER(VLOOKUP($C35,'Journée 1'!$D$5:$R$104,15,FALSE)),VLOOKUP($C35,'Journée 1'!$D$5:$R$104,15,FALSE),0)</f>
        <v>0</v>
      </c>
      <c r="H35" s="143">
        <f>IF(ISNUMBER(VLOOKUP($C35,'Journée 2'!$D$5:$R$104,13,FALSE)),VLOOKUP($C35,'Journée 2'!$D$5:$R$104,13,FALSE),0)</f>
        <v>0</v>
      </c>
      <c r="I35" s="143">
        <f>IF(ISNUMBER(VLOOKUP($C35,'Journée 2'!$D$5:$R$104,15,FALSE)),VLOOKUP($C35,'Journée 2'!$D$5:$R$104,15,FALSE),0)</f>
        <v>0</v>
      </c>
      <c r="J35" s="143">
        <f>IF(ISNUMBER(VLOOKUP($C35,'Journée 3'!$D$5:$R$104,13,FALSE)),VLOOKUP($C35,'Journée 3'!$D$5:$R$104,13,FALSE),0)</f>
        <v>0</v>
      </c>
      <c r="K35" s="143">
        <f>IF(ISNUMBER(VLOOKUP($C35,'Journée 3'!$D$5:$R$104,15,FALSE)),VLOOKUP($C35,'Journée 3'!$D$5:$R$104,15,FALSE),0)</f>
        <v>0</v>
      </c>
      <c r="L35" s="143">
        <f>IF(ISNUMBER(VLOOKUP($C35,'Journée 4'!$D$5:$R$104,13,FALSE)),VLOOKUP($C35,'Journée 4'!$D$5:$R$104,13,FALSE),0)</f>
        <v>0</v>
      </c>
      <c r="M35" s="144">
        <f>IF(ISNUMBER(VLOOKUP($C35,'Journée 4'!$D$5:$R$104,15,FALSE)),VLOOKUP($C35,'Journée 4'!$D$5:$R$104,15,FALSE),0)</f>
        <v>0</v>
      </c>
      <c r="N35" s="144">
        <f>IF(ISNUMBER(VLOOKUP($C35,'Journée 5'!$D$5:$R$104,13,FALSE)),VLOOKUP($C35,'Journée 5'!$D$5:$R$104,13,FALSE),0)</f>
        <v>0</v>
      </c>
      <c r="O35" s="144">
        <f>IF(ISNUMBER(VLOOKUP($C35,'Journée 5'!$D$5:$R$104,15,FALSE)),VLOOKUP($C35,'Journée 5'!$D$5:$R$104,15,FALSE),0)</f>
        <v>0</v>
      </c>
      <c r="P35" s="144">
        <f t="shared" si="0"/>
        <v>0</v>
      </c>
      <c r="Q35" s="135">
        <f t="shared" si="1"/>
        <v>0</v>
      </c>
      <c r="R35" s="112"/>
      <c r="S35" s="82">
        <f t="shared" si="2"/>
        <v>0</v>
      </c>
      <c r="T35">
        <f t="shared" si="3"/>
        <v>0</v>
      </c>
      <c r="U35">
        <f t="shared" si="4"/>
        <v>0</v>
      </c>
      <c r="V35">
        <f t="shared" si="5"/>
        <v>0</v>
      </c>
      <c r="W35">
        <f t="shared" si="6"/>
        <v>0</v>
      </c>
      <c r="X35">
        <f t="shared" si="7"/>
        <v>0</v>
      </c>
      <c r="AA35" s="123">
        <f t="shared" si="8"/>
        <v>0</v>
      </c>
      <c r="AB35" s="123">
        <f t="shared" si="9"/>
        <v>0</v>
      </c>
      <c r="AC35" s="123">
        <f t="shared" si="10"/>
        <v>0</v>
      </c>
      <c r="AD35" s="123">
        <f t="shared" si="11"/>
        <v>0</v>
      </c>
      <c r="AE35" s="123">
        <f t="shared" si="12"/>
        <v>0</v>
      </c>
      <c r="AF35" s="123">
        <f t="shared" si="13"/>
        <v>0</v>
      </c>
      <c r="AG35" s="123">
        <f t="shared" si="14"/>
        <v>0</v>
      </c>
      <c r="AH35" s="123">
        <f t="shared" si="15"/>
        <v>0</v>
      </c>
      <c r="AI35" s="123">
        <f t="shared" si="16"/>
        <v>0</v>
      </c>
      <c r="AJ35" s="123">
        <f t="shared" si="17"/>
        <v>0</v>
      </c>
    </row>
    <row r="36" spans="1:36" ht="12.75">
      <c r="A36" s="117"/>
      <c r="B36" s="2" t="str">
        <f>IF($C36="","",CONCATENATE(VLOOKUP($C36,Accueil!$A$25:$E$124,5,FALSE),VLOOKUP($C36,Régional!$A$1:$Y$96,7,FALSE)))</f>
        <v>CAF</v>
      </c>
      <c r="C36" s="2" t="str">
        <f>IF(Accueil!A55="","",Accueil!A55)</f>
        <v>17 111907</v>
      </c>
      <c r="D36" s="118" t="str">
        <f>IF($C36="","",VLOOKUP($C36,Régional!$A$1:$Y$96,13,FALSE))</f>
        <v>LE GALL Servane</v>
      </c>
      <c r="E36" s="117" t="str">
        <f>IF($C36="","",VLOOKUP($C36,Régional!$A$1:$Y$96,16,FALSE))</f>
        <v>ECOLE DE BOWLING DE CHERBOURG</v>
      </c>
      <c r="F36" s="142">
        <f>IF(ISNUMBER(VLOOKUP($C36,'Journée 1'!$D$5:$R$104,13,FALSE)),VLOOKUP($C36,'Journée 1'!$D$5:$R$104,13,FALSE),0)</f>
        <v>0</v>
      </c>
      <c r="G36" s="143">
        <f>IF(ISNUMBER(VLOOKUP($C36,'Journée 1'!$D$5:$R$104,15,FALSE)),VLOOKUP($C36,'Journée 1'!$D$5:$R$104,15,FALSE),0)</f>
        <v>0</v>
      </c>
      <c r="H36" s="143">
        <f>IF(ISNUMBER(VLOOKUP($C36,'Journée 2'!$D$5:$R$104,13,FALSE)),VLOOKUP($C36,'Journée 2'!$D$5:$R$104,13,FALSE),0)</f>
        <v>0</v>
      </c>
      <c r="I36" s="143">
        <f>IF(ISNUMBER(VLOOKUP($C36,'Journée 2'!$D$5:$R$104,15,FALSE)),VLOOKUP($C36,'Journée 2'!$D$5:$R$104,15,FALSE),0)</f>
        <v>0</v>
      </c>
      <c r="J36" s="143">
        <f>IF(ISNUMBER(VLOOKUP($C36,'Journée 3'!$D$5:$R$104,13,FALSE)),VLOOKUP($C36,'Journée 3'!$D$5:$R$104,13,FALSE),0)</f>
        <v>0</v>
      </c>
      <c r="K36" s="143">
        <f>IF(ISNUMBER(VLOOKUP($C36,'Journée 3'!$D$5:$R$104,15,FALSE)),VLOOKUP($C36,'Journée 3'!$D$5:$R$104,15,FALSE),0)</f>
        <v>0</v>
      </c>
      <c r="L36" s="143">
        <f>IF(ISNUMBER(VLOOKUP($C36,'Journée 4'!$D$5:$R$104,13,FALSE)),VLOOKUP($C36,'Journée 4'!$D$5:$R$104,13,FALSE),0)</f>
        <v>0</v>
      </c>
      <c r="M36" s="144">
        <f>IF(ISNUMBER(VLOOKUP($C36,'Journée 4'!$D$5:$R$104,15,FALSE)),VLOOKUP($C36,'Journée 4'!$D$5:$R$104,15,FALSE),0)</f>
        <v>0</v>
      </c>
      <c r="N36" s="144">
        <f>IF(ISNUMBER(VLOOKUP($C36,'Journée 5'!$D$5:$R$104,13,FALSE)),VLOOKUP($C36,'Journée 5'!$D$5:$R$104,13,FALSE),0)</f>
        <v>0</v>
      </c>
      <c r="O36" s="144">
        <f>IF(ISNUMBER(VLOOKUP($C36,'Journée 5'!$D$5:$R$104,15,FALSE)),VLOOKUP($C36,'Journée 5'!$D$5:$R$104,15,FALSE),0)</f>
        <v>0</v>
      </c>
      <c r="P36" s="144">
        <f t="shared" si="0"/>
        <v>0</v>
      </c>
      <c r="Q36" s="135">
        <f t="shared" si="1"/>
        <v>0</v>
      </c>
      <c r="R36" s="112"/>
      <c r="S36" s="82">
        <f t="shared" si="2"/>
        <v>0</v>
      </c>
      <c r="T36">
        <f t="shared" si="3"/>
        <v>0</v>
      </c>
      <c r="U36">
        <f t="shared" si="4"/>
        <v>0</v>
      </c>
      <c r="V36">
        <f t="shared" si="5"/>
        <v>0</v>
      </c>
      <c r="W36">
        <f t="shared" si="6"/>
        <v>0</v>
      </c>
      <c r="X36">
        <f t="shared" si="7"/>
        <v>0</v>
      </c>
      <c r="Y36" s="145"/>
      <c r="AA36" s="123">
        <f t="shared" si="8"/>
        <v>0</v>
      </c>
      <c r="AB36" s="123">
        <f t="shared" si="9"/>
        <v>0</v>
      </c>
      <c r="AC36" s="123">
        <f t="shared" si="10"/>
        <v>0</v>
      </c>
      <c r="AD36" s="123">
        <f t="shared" si="11"/>
        <v>0</v>
      </c>
      <c r="AE36" s="123">
        <f t="shared" si="12"/>
        <v>0</v>
      </c>
      <c r="AF36" s="123">
        <f t="shared" si="13"/>
        <v>0</v>
      </c>
      <c r="AG36" s="123">
        <f t="shared" si="14"/>
        <v>0</v>
      </c>
      <c r="AH36" s="123">
        <f t="shared" si="15"/>
        <v>0</v>
      </c>
      <c r="AI36" s="123">
        <f t="shared" si="16"/>
        <v>0</v>
      </c>
      <c r="AJ36" s="123">
        <f t="shared" si="17"/>
        <v>0</v>
      </c>
    </row>
    <row r="37" spans="1:36" ht="12.75">
      <c r="A37" s="117"/>
      <c r="B37" s="2">
        <f>IF($C37="","",CONCATENATE(VLOOKUP($C37,Accueil!$A$25:$E$124,5,FALSE),VLOOKUP($C37,Régional!$A$1:$Y$96,7,FALSE)))</f>
      </c>
      <c r="C37" s="2">
        <f>IF(Accueil!A64="","",Accueil!A64)</f>
      </c>
      <c r="D37" s="118">
        <f>IF($C37="","",VLOOKUP($C37,Régional!$A$1:$Y$96,13,FALSE))</f>
      </c>
      <c r="E37" s="117">
        <f>IF($C37="","",VLOOKUP($C37,Régional!$A$1:$Y$96,16,FALSE))</f>
      </c>
      <c r="F37" s="142">
        <f>IF(ISNUMBER(VLOOKUP($C37,'Journée 1'!$D$5:$R$104,13,FALSE)),VLOOKUP($C37,'Journée 1'!$D$5:$R$104,13,FALSE),0)</f>
        <v>0</v>
      </c>
      <c r="G37" s="143">
        <f>IF(ISNUMBER(VLOOKUP($C37,'Journée 1'!$D$5:$R$104,15,FALSE)),VLOOKUP($C37,'Journée 1'!$D$5:$R$104,15,FALSE),0)</f>
        <v>0</v>
      </c>
      <c r="H37" s="143">
        <f>IF(ISNUMBER(VLOOKUP($C37,'Journée 2'!$D$5:$R$104,13,FALSE)),VLOOKUP($C37,'Journée 2'!$D$5:$R$104,13,FALSE),0)</f>
        <v>0</v>
      </c>
      <c r="I37" s="143">
        <f>IF(ISNUMBER(VLOOKUP($C37,'Journée 2'!$D$5:$R$104,15,FALSE)),VLOOKUP($C37,'Journée 2'!$D$5:$R$104,15,FALSE),0)</f>
        <v>0</v>
      </c>
      <c r="J37" s="143">
        <f>IF(ISNUMBER(VLOOKUP($C37,'Journée 3'!$D$5:$R$104,13,FALSE)),VLOOKUP($C37,'Journée 3'!$D$5:$R$104,13,FALSE),0)</f>
        <v>0</v>
      </c>
      <c r="K37" s="143">
        <f>IF(ISNUMBER(VLOOKUP($C37,'Journée 3'!$D$5:$R$104,15,FALSE)),VLOOKUP($C37,'Journée 3'!$D$5:$R$104,15,FALSE),0)</f>
        <v>0</v>
      </c>
      <c r="L37" s="143">
        <f>IF(ISNUMBER(VLOOKUP($C37,'Journée 4'!$D$5:$R$104,13,FALSE)),VLOOKUP($C37,'Journée 4'!$D$5:$R$104,13,FALSE),0)</f>
        <v>0</v>
      </c>
      <c r="M37" s="144">
        <f>IF(ISNUMBER(VLOOKUP($C37,'Journée 4'!$D$5:$R$104,15,FALSE)),VLOOKUP($C37,'Journée 4'!$D$5:$R$104,15,FALSE),0)</f>
        <v>0</v>
      </c>
      <c r="N37" s="144">
        <f>IF(ISNUMBER(VLOOKUP($C37,'Journée 5'!$D$5:$R$104,13,FALSE)),VLOOKUP($C37,'Journée 5'!$D$5:$R$104,13,FALSE),0)</f>
        <v>0</v>
      </c>
      <c r="O37" s="144">
        <f>IF(ISNUMBER(VLOOKUP($C37,'Journée 5'!$D$5:$R$104,15,FALSE)),VLOOKUP($C37,'Journée 5'!$D$5:$R$104,15,FALSE),0)</f>
        <v>0</v>
      </c>
      <c r="P37" s="144">
        <f aca="true" t="shared" si="18" ref="P37:P68">SUM(F37,H37,J37,L37,N37)</f>
        <v>0</v>
      </c>
      <c r="Q37" s="135">
        <f aca="true" t="shared" si="19" ref="Q37:Q68">MAX(AA37:AJ37)</f>
        <v>0</v>
      </c>
      <c r="R37" s="70"/>
      <c r="S37" s="55">
        <f aca="true" t="shared" si="20" ref="S37:S68">Q37+R37</f>
        <v>0</v>
      </c>
      <c r="T37">
        <f aca="true" t="shared" si="21" ref="T37:T68">IF(F37&lt;&gt;0,1,0)</f>
        <v>0</v>
      </c>
      <c r="U37">
        <f aca="true" t="shared" si="22" ref="U37:U68">IF(H37&lt;&gt;0,1,0)</f>
        <v>0</v>
      </c>
      <c r="V37">
        <f aca="true" t="shared" si="23" ref="V37:V68">IF(J37&lt;&gt;0,1,0)</f>
        <v>0</v>
      </c>
      <c r="W37">
        <f aca="true" t="shared" si="24" ref="W37:W68">IF(L37&lt;&gt;0,1,0)</f>
        <v>0</v>
      </c>
      <c r="X37">
        <f aca="true" t="shared" si="25" ref="X37:X68">IF(N37&lt;&gt;0,1,0)</f>
        <v>0</v>
      </c>
      <c r="Y37" s="115"/>
      <c r="AA37" s="123">
        <f t="shared" si="8"/>
        <v>0</v>
      </c>
      <c r="AB37" s="123">
        <f t="shared" si="9"/>
        <v>0</v>
      </c>
      <c r="AC37" s="123">
        <f t="shared" si="10"/>
        <v>0</v>
      </c>
      <c r="AD37" s="123">
        <f t="shared" si="11"/>
        <v>0</v>
      </c>
      <c r="AE37" s="123">
        <f t="shared" si="12"/>
        <v>0</v>
      </c>
      <c r="AF37" s="123">
        <f t="shared" si="13"/>
        <v>0</v>
      </c>
      <c r="AG37" s="123">
        <f t="shared" si="14"/>
        <v>0</v>
      </c>
      <c r="AH37" s="123">
        <f t="shared" si="15"/>
        <v>0</v>
      </c>
      <c r="AI37" s="123">
        <f t="shared" si="16"/>
        <v>0</v>
      </c>
      <c r="AJ37" s="123">
        <f t="shared" si="17"/>
        <v>0</v>
      </c>
    </row>
    <row r="38" spans="1:36" ht="12.75">
      <c r="A38" s="81"/>
      <c r="B38" s="82">
        <f>IF($C38="","",CONCATENATE(VLOOKUP($C38,Accueil!$A$25:$E$124,5,FALSE),VLOOKUP($C38,Régional!$A$1:$Y$96,7,FALSE)))</f>
      </c>
      <c r="C38" s="82">
        <f>IF(Accueil!A59="","",Accueil!A59)</f>
      </c>
      <c r="D38" s="83">
        <f>IF($C38="","",VLOOKUP($C38,Régional!$A$1:$Y$96,13,FALSE))</f>
      </c>
      <c r="E38" s="81">
        <f>IF($C38="","",VLOOKUP($C38,Régional!$A$1:$Y$96,16,FALSE))</f>
      </c>
      <c r="F38" s="139">
        <f>IF(ISNUMBER(VLOOKUP($C38,'Journée 1'!$D$5:$R$104,13,FALSE)),VLOOKUP($C38,'Journée 1'!$D$5:$R$104,13,FALSE),0)</f>
        <v>0</v>
      </c>
      <c r="G38" s="140">
        <f>IF(ISNUMBER(VLOOKUP($C38,'Journée 1'!$D$5:$R$104,15,FALSE)),VLOOKUP($C38,'Journée 1'!$D$5:$R$104,15,FALSE),0)</f>
        <v>0</v>
      </c>
      <c r="H38" s="140">
        <f>IF(ISNUMBER(VLOOKUP($C38,'Journée 2'!$D$5:$R$104,13,FALSE)),VLOOKUP($C38,'Journée 2'!$D$5:$R$104,13,FALSE),0)</f>
        <v>0</v>
      </c>
      <c r="I38" s="140">
        <f>IF(ISNUMBER(VLOOKUP($C38,'Journée 2'!$D$5:$R$104,15,FALSE)),VLOOKUP($C38,'Journée 2'!$D$5:$R$104,15,FALSE),0)</f>
        <v>0</v>
      </c>
      <c r="J38" s="140">
        <f>IF(ISNUMBER(VLOOKUP($C38,'Journée 3'!$D$5:$R$104,13,FALSE)),VLOOKUP($C38,'Journée 3'!$D$5:$R$104,13,FALSE),0)</f>
        <v>0</v>
      </c>
      <c r="K38" s="140">
        <f>IF(ISNUMBER(VLOOKUP($C38,'Journée 3'!$D$5:$R$104,15,FALSE)),VLOOKUP($C38,'Journée 3'!$D$5:$R$104,15,FALSE),0)</f>
        <v>0</v>
      </c>
      <c r="L38" s="140">
        <f>IF(ISNUMBER(VLOOKUP($C38,'Journée 4'!$D$5:$R$104,13,FALSE)),VLOOKUP($C38,'Journée 4'!$D$5:$R$104,13,FALSE),0)</f>
        <v>0</v>
      </c>
      <c r="M38" s="141">
        <f>IF(ISNUMBER(VLOOKUP($C38,'Journée 4'!$D$5:$R$104,15,FALSE)),VLOOKUP($C38,'Journée 4'!$D$5:$R$104,15,FALSE),0)</f>
        <v>0</v>
      </c>
      <c r="N38" s="141">
        <f>IF(ISNUMBER(VLOOKUP($C38,'Journée 5'!$D$5:$R$104,13,FALSE)),VLOOKUP($C38,'Journée 5'!$D$5:$R$104,13,FALSE),0)</f>
        <v>0</v>
      </c>
      <c r="O38" s="141">
        <f>IF(ISNUMBER(VLOOKUP($C38,'Journée 5'!$D$5:$R$104,15,FALSE)),VLOOKUP($C38,'Journée 5'!$D$5:$R$104,15,FALSE),0)</f>
        <v>0</v>
      </c>
      <c r="P38" s="141">
        <f t="shared" si="18"/>
        <v>0</v>
      </c>
      <c r="Q38" s="134">
        <f t="shared" si="19"/>
        <v>0</v>
      </c>
      <c r="R38" s="70"/>
      <c r="S38" s="55">
        <f t="shared" si="20"/>
        <v>0</v>
      </c>
      <c r="T38">
        <f t="shared" si="21"/>
        <v>0</v>
      </c>
      <c r="U38">
        <f t="shared" si="22"/>
        <v>0</v>
      </c>
      <c r="V38">
        <f t="shared" si="23"/>
        <v>0</v>
      </c>
      <c r="W38">
        <f t="shared" si="24"/>
        <v>0</v>
      </c>
      <c r="X38">
        <f t="shared" si="25"/>
        <v>0</v>
      </c>
      <c r="Y38" s="115"/>
      <c r="AA38" s="123">
        <f t="shared" si="8"/>
        <v>0</v>
      </c>
      <c r="AB38" s="123">
        <f t="shared" si="9"/>
        <v>0</v>
      </c>
      <c r="AC38" s="123">
        <f t="shared" si="10"/>
        <v>0</v>
      </c>
      <c r="AD38" s="123">
        <f t="shared" si="11"/>
        <v>0</v>
      </c>
      <c r="AE38" s="123">
        <f t="shared" si="12"/>
        <v>0</v>
      </c>
      <c r="AF38" s="123">
        <f t="shared" si="13"/>
        <v>0</v>
      </c>
      <c r="AG38" s="123">
        <f t="shared" si="14"/>
        <v>0</v>
      </c>
      <c r="AH38" s="123">
        <f t="shared" si="15"/>
        <v>0</v>
      </c>
      <c r="AI38" s="123">
        <f t="shared" si="16"/>
        <v>0</v>
      </c>
      <c r="AJ38" s="123">
        <f t="shared" si="17"/>
        <v>0</v>
      </c>
    </row>
    <row r="39" spans="1:36" ht="12.75">
      <c r="A39" s="81"/>
      <c r="B39" s="82">
        <f>IF($C39="","",CONCATENATE(VLOOKUP($C39,Accueil!$A$25:$E$124,5,FALSE),VLOOKUP($C39,Régional!$A$1:$Y$96,7,FALSE)))</f>
      </c>
      <c r="C39" s="82">
        <f>IF(Accueil!A60="","",Accueil!A60)</f>
      </c>
      <c r="D39" s="83">
        <f>IF($C39="","",VLOOKUP($C39,Régional!$A$1:$Y$96,13,FALSE))</f>
      </c>
      <c r="E39" s="81">
        <f>IF($C39="","",VLOOKUP($C39,Régional!$A$1:$Y$96,16,FALSE))</f>
      </c>
      <c r="F39" s="139">
        <f>IF(ISNUMBER(VLOOKUP($C39,'Journée 1'!$D$5:$R$104,13,FALSE)),VLOOKUP($C39,'Journée 1'!$D$5:$R$104,13,FALSE),0)</f>
        <v>0</v>
      </c>
      <c r="G39" s="140">
        <f>IF(ISNUMBER(VLOOKUP($C39,'Journée 1'!$D$5:$R$104,15,FALSE)),VLOOKUP($C39,'Journée 1'!$D$5:$R$104,15,FALSE),0)</f>
        <v>0</v>
      </c>
      <c r="H39" s="140">
        <f>IF(ISNUMBER(VLOOKUP($C39,'Journée 2'!$D$5:$R$104,13,FALSE)),VLOOKUP($C39,'Journée 2'!$D$5:$R$104,13,FALSE),0)</f>
        <v>0</v>
      </c>
      <c r="I39" s="140">
        <f>IF(ISNUMBER(VLOOKUP($C39,'Journée 2'!$D$5:$R$104,15,FALSE)),VLOOKUP($C39,'Journée 2'!$D$5:$R$104,15,FALSE),0)</f>
        <v>0</v>
      </c>
      <c r="J39" s="140">
        <f>IF(ISNUMBER(VLOOKUP($C39,'Journée 3'!$D$5:$R$104,13,FALSE)),VLOOKUP($C39,'Journée 3'!$D$5:$R$104,13,FALSE),0)</f>
        <v>0</v>
      </c>
      <c r="K39" s="140">
        <f>IF(ISNUMBER(VLOOKUP($C39,'Journée 3'!$D$5:$R$104,15,FALSE)),VLOOKUP($C39,'Journée 3'!$D$5:$R$104,15,FALSE),0)</f>
        <v>0</v>
      </c>
      <c r="L39" s="140">
        <f>IF(ISNUMBER(VLOOKUP($C39,'Journée 4'!$D$5:$R$104,13,FALSE)),VLOOKUP($C39,'Journée 4'!$D$5:$R$104,13,FALSE),0)</f>
        <v>0</v>
      </c>
      <c r="M39" s="141">
        <f>IF(ISNUMBER(VLOOKUP($C39,'Journée 4'!$D$5:$R$104,15,FALSE)),VLOOKUP($C39,'Journée 4'!$D$5:$R$104,15,FALSE),0)</f>
        <v>0</v>
      </c>
      <c r="N39" s="141">
        <f>IF(ISNUMBER(VLOOKUP($C39,'Journée 5'!$D$5:$R$104,13,FALSE)),VLOOKUP($C39,'Journée 5'!$D$5:$R$104,13,FALSE),0)</f>
        <v>0</v>
      </c>
      <c r="O39" s="141">
        <f>IF(ISNUMBER(VLOOKUP($C39,'Journée 5'!$D$5:$R$104,15,FALSE)),VLOOKUP($C39,'Journée 5'!$D$5:$R$104,15,FALSE),0)</f>
        <v>0</v>
      </c>
      <c r="P39" s="141">
        <f t="shared" si="18"/>
        <v>0</v>
      </c>
      <c r="Q39" s="134">
        <f t="shared" si="19"/>
        <v>0</v>
      </c>
      <c r="R39" s="112"/>
      <c r="S39" s="55">
        <f t="shared" si="20"/>
        <v>0</v>
      </c>
      <c r="T39">
        <f t="shared" si="21"/>
        <v>0</v>
      </c>
      <c r="U39">
        <f t="shared" si="22"/>
        <v>0</v>
      </c>
      <c r="V39">
        <f t="shared" si="23"/>
        <v>0</v>
      </c>
      <c r="W39">
        <f t="shared" si="24"/>
        <v>0</v>
      </c>
      <c r="X39">
        <f t="shared" si="25"/>
        <v>0</v>
      </c>
      <c r="Y39" s="115"/>
      <c r="AA39" s="123">
        <f t="shared" si="8"/>
        <v>0</v>
      </c>
      <c r="AB39" s="123">
        <f t="shared" si="9"/>
        <v>0</v>
      </c>
      <c r="AC39" s="123">
        <f t="shared" si="10"/>
        <v>0</v>
      </c>
      <c r="AD39" s="123">
        <f t="shared" si="11"/>
        <v>0</v>
      </c>
      <c r="AE39" s="123">
        <f t="shared" si="12"/>
        <v>0</v>
      </c>
      <c r="AF39" s="123">
        <f t="shared" si="13"/>
        <v>0</v>
      </c>
      <c r="AG39" s="123">
        <f t="shared" si="14"/>
        <v>0</v>
      </c>
      <c r="AH39" s="123">
        <f t="shared" si="15"/>
        <v>0</v>
      </c>
      <c r="AI39" s="123">
        <f t="shared" si="16"/>
        <v>0</v>
      </c>
      <c r="AJ39" s="123">
        <f t="shared" si="17"/>
        <v>0</v>
      </c>
    </row>
    <row r="40" spans="1:36" ht="12.75">
      <c r="A40" s="117"/>
      <c r="B40" s="2">
        <f>IF($C40="","",CONCATENATE(VLOOKUP($C40,Accueil!$A$25:$E$124,5,FALSE),VLOOKUP($C40,Régional!$A$1:$Y$96,7,FALSE)))</f>
      </c>
      <c r="C40" s="2">
        <f>IF(Accueil!A63="","",Accueil!A63)</f>
      </c>
      <c r="D40" s="118">
        <f>IF($C40="","",VLOOKUP($C40,Régional!$A$1:$Y$96,13,FALSE))</f>
      </c>
      <c r="E40" s="117">
        <f>IF($C40="","",VLOOKUP($C40,Régional!$A$1:$Y$96,16,FALSE))</f>
      </c>
      <c r="F40" s="142">
        <f>IF(ISNUMBER(VLOOKUP($C40,'Journée 1'!$D$5:$R$104,13,FALSE)),VLOOKUP($C40,'Journée 1'!$D$5:$R$104,13,FALSE),0)</f>
        <v>0</v>
      </c>
      <c r="G40" s="143">
        <f>IF(ISNUMBER(VLOOKUP($C40,'Journée 1'!$D$5:$R$104,15,FALSE)),VLOOKUP($C40,'Journée 1'!$D$5:$R$104,15,FALSE),0)</f>
        <v>0</v>
      </c>
      <c r="H40" s="143">
        <f>IF(ISNUMBER(VLOOKUP($C40,'Journée 2'!$D$5:$R$104,13,FALSE)),VLOOKUP($C40,'Journée 2'!$D$5:$R$104,13,FALSE),0)</f>
        <v>0</v>
      </c>
      <c r="I40" s="143">
        <f>IF(ISNUMBER(VLOOKUP($C40,'Journée 2'!$D$5:$R$104,15,FALSE)),VLOOKUP($C40,'Journée 2'!$D$5:$R$104,15,FALSE),0)</f>
        <v>0</v>
      </c>
      <c r="J40" s="143">
        <f>IF(ISNUMBER(VLOOKUP($C40,'Journée 3'!$D$5:$R$104,13,FALSE)),VLOOKUP($C40,'Journée 3'!$D$5:$R$104,13,FALSE),0)</f>
        <v>0</v>
      </c>
      <c r="K40" s="143">
        <f>IF(ISNUMBER(VLOOKUP($C40,'Journée 3'!$D$5:$R$104,15,FALSE)),VLOOKUP($C40,'Journée 3'!$D$5:$R$104,15,FALSE),0)</f>
        <v>0</v>
      </c>
      <c r="L40" s="143">
        <f>IF(ISNUMBER(VLOOKUP($C40,'Journée 4'!$D$5:$R$104,13,FALSE)),VLOOKUP($C40,'Journée 4'!$D$5:$R$104,13,FALSE),0)</f>
        <v>0</v>
      </c>
      <c r="M40" s="144">
        <f>IF(ISNUMBER(VLOOKUP($C40,'Journée 4'!$D$5:$R$104,15,FALSE)),VLOOKUP($C40,'Journée 4'!$D$5:$R$104,15,FALSE),0)</f>
        <v>0</v>
      </c>
      <c r="N40" s="144">
        <f>IF(ISNUMBER(VLOOKUP($C40,'Journée 5'!$D$5:$R$104,13,FALSE)),VLOOKUP($C40,'Journée 5'!$D$5:$R$104,13,FALSE),0)</f>
        <v>0</v>
      </c>
      <c r="O40" s="144">
        <f>IF(ISNUMBER(VLOOKUP($C40,'Journée 5'!$D$5:$R$104,15,FALSE)),VLOOKUP($C40,'Journée 5'!$D$5:$R$104,15,FALSE),0)</f>
        <v>0</v>
      </c>
      <c r="P40" s="144">
        <f t="shared" si="18"/>
        <v>0</v>
      </c>
      <c r="Q40" s="135">
        <f t="shared" si="19"/>
        <v>0</v>
      </c>
      <c r="R40" s="70"/>
      <c r="S40" s="82">
        <f t="shared" si="20"/>
        <v>0</v>
      </c>
      <c r="T40">
        <f t="shared" si="21"/>
        <v>0</v>
      </c>
      <c r="U40">
        <f t="shared" si="22"/>
        <v>0</v>
      </c>
      <c r="V40">
        <f t="shared" si="23"/>
        <v>0</v>
      </c>
      <c r="W40">
        <f t="shared" si="24"/>
        <v>0</v>
      </c>
      <c r="X40">
        <f t="shared" si="25"/>
        <v>0</v>
      </c>
      <c r="Y40" s="115"/>
      <c r="AA40" s="123">
        <f t="shared" si="8"/>
        <v>0</v>
      </c>
      <c r="AB40" s="123">
        <f t="shared" si="9"/>
        <v>0</v>
      </c>
      <c r="AC40" s="123">
        <f t="shared" si="10"/>
        <v>0</v>
      </c>
      <c r="AD40" s="123">
        <f t="shared" si="11"/>
        <v>0</v>
      </c>
      <c r="AE40" s="123">
        <f t="shared" si="12"/>
        <v>0</v>
      </c>
      <c r="AF40" s="123">
        <f t="shared" si="13"/>
        <v>0</v>
      </c>
      <c r="AG40" s="123">
        <f t="shared" si="14"/>
        <v>0</v>
      </c>
      <c r="AH40" s="123">
        <f t="shared" si="15"/>
        <v>0</v>
      </c>
      <c r="AI40" s="123">
        <f t="shared" si="16"/>
        <v>0</v>
      </c>
      <c r="AJ40" s="123">
        <f t="shared" si="17"/>
        <v>0</v>
      </c>
    </row>
    <row r="41" spans="1:36" ht="12.75">
      <c r="A41" s="106"/>
      <c r="B41" s="107" t="str">
        <f>IF($C41="","",CONCATENATE(VLOOKUP($C41,Accueil!$A$25:$E$124,5,FALSE),VLOOKUP($C41,Régional!$A$1:$Y$96,7,FALSE)))</f>
        <v>MIH</v>
      </c>
      <c r="C41" s="107" t="str">
        <f>IF(Accueil!A57="","",Accueil!A57)</f>
        <v>23 122275</v>
      </c>
      <c r="D41" s="108" t="str">
        <f>IF($C41="","",VLOOKUP($C41,Régional!$A$1:$Y$96,13,FALSE))</f>
        <v>PIGNEUR Paul-Henri</v>
      </c>
      <c r="E41" s="106" t="str">
        <f>IF($C41="","",VLOOKUP($C41,Régional!$A$1:$Y$96,16,FALSE))</f>
        <v>ECOLE DE BOWLING DE CHERBOURG</v>
      </c>
      <c r="F41" s="136">
        <f>IF(ISNUMBER(VLOOKUP($C41,'Journée 1'!$D$5:$R$104,13,FALSE)),VLOOKUP($C41,'Journée 1'!$D$5:$R$104,13,FALSE),0)</f>
        <v>0</v>
      </c>
      <c r="G41" s="137">
        <f>IF(ISNUMBER(VLOOKUP($C41,'Journée 1'!$D$5:$R$104,15,FALSE)),VLOOKUP($C41,'Journée 1'!$D$5:$R$104,15,FALSE),0)</f>
        <v>0</v>
      </c>
      <c r="H41" s="137">
        <f>IF(ISNUMBER(VLOOKUP($C41,'Journée 2'!$D$5:$R$104,13,FALSE)),VLOOKUP($C41,'Journée 2'!$D$5:$R$104,13,FALSE),0)</f>
        <v>0</v>
      </c>
      <c r="I41" s="137">
        <f>IF(ISNUMBER(VLOOKUP($C41,'Journée 2'!$D$5:$R$104,15,FALSE)),VLOOKUP($C41,'Journée 2'!$D$5:$R$104,15,FALSE),0)</f>
        <v>0</v>
      </c>
      <c r="J41" s="137">
        <f>IF(ISNUMBER(VLOOKUP($C41,'Journée 3'!$D$5:$R$104,13,FALSE)),VLOOKUP($C41,'Journée 3'!$D$5:$R$104,13,FALSE),0)</f>
        <v>0</v>
      </c>
      <c r="K41" s="137">
        <f>IF(ISNUMBER(VLOOKUP($C41,'Journée 3'!$D$5:$R$104,15,FALSE)),VLOOKUP($C41,'Journée 3'!$D$5:$R$104,15,FALSE),0)</f>
        <v>0</v>
      </c>
      <c r="L41" s="137">
        <f>IF(ISNUMBER(VLOOKUP($C41,'Journée 4'!$D$5:$R$104,13,FALSE)),VLOOKUP($C41,'Journée 4'!$D$5:$R$104,13,FALSE),0)</f>
        <v>0</v>
      </c>
      <c r="M41" s="138">
        <f>IF(ISNUMBER(VLOOKUP($C41,'Journée 4'!$D$5:$R$104,15,FALSE)),VLOOKUP($C41,'Journée 4'!$D$5:$R$104,15,FALSE),0)</f>
        <v>0</v>
      </c>
      <c r="N41" s="138">
        <f>IF(ISNUMBER(VLOOKUP($C41,'Journée 5'!$D$5:$R$104,13,FALSE)),VLOOKUP($C41,'Journée 5'!$D$5:$R$104,13,FALSE),0)</f>
        <v>0</v>
      </c>
      <c r="O41" s="138">
        <f>IF(ISNUMBER(VLOOKUP($C41,'Journée 5'!$D$5:$R$104,15,FALSE)),VLOOKUP($C41,'Journée 5'!$D$5:$R$104,15,FALSE),0)</f>
        <v>0</v>
      </c>
      <c r="P41" s="138">
        <f t="shared" si="18"/>
        <v>0</v>
      </c>
      <c r="Q41" s="133">
        <f t="shared" si="19"/>
        <v>0</v>
      </c>
      <c r="R41" s="70"/>
      <c r="S41" s="82">
        <f t="shared" si="20"/>
        <v>0</v>
      </c>
      <c r="T41">
        <f t="shared" si="21"/>
        <v>0</v>
      </c>
      <c r="U41">
        <f t="shared" si="22"/>
        <v>0</v>
      </c>
      <c r="V41">
        <f t="shared" si="23"/>
        <v>0</v>
      </c>
      <c r="W41">
        <f t="shared" si="24"/>
        <v>0</v>
      </c>
      <c r="X41">
        <f t="shared" si="25"/>
        <v>0</v>
      </c>
      <c r="AA41" s="123">
        <f t="shared" si="8"/>
        <v>0</v>
      </c>
      <c r="AB41" s="123">
        <f t="shared" si="9"/>
        <v>0</v>
      </c>
      <c r="AC41" s="123">
        <f t="shared" si="10"/>
        <v>0</v>
      </c>
      <c r="AD41" s="123">
        <f t="shared" si="11"/>
        <v>0</v>
      </c>
      <c r="AE41" s="123">
        <f t="shared" si="12"/>
        <v>0</v>
      </c>
      <c r="AF41" s="123">
        <f t="shared" si="13"/>
        <v>0</v>
      </c>
      <c r="AG41" s="123">
        <f t="shared" si="14"/>
        <v>0</v>
      </c>
      <c r="AH41" s="123">
        <f t="shared" si="15"/>
        <v>0</v>
      </c>
      <c r="AI41" s="123">
        <f t="shared" si="16"/>
        <v>0</v>
      </c>
      <c r="AJ41" s="123">
        <f t="shared" si="17"/>
        <v>0</v>
      </c>
    </row>
    <row r="42" spans="1:36" ht="12.75">
      <c r="A42" s="106"/>
      <c r="B42" s="107" t="str">
        <f>IF($C42="","",CONCATENATE(VLOOKUP($C42,Accueil!$A$25:$E$124,5,FALSE),VLOOKUP($C42,Régional!$A$1:$Y$96,7,FALSE)))</f>
        <v>CAH</v>
      </c>
      <c r="C42" s="107" t="str">
        <f>IF(Accueil!A58="","",Accueil!A58)</f>
        <v>20 117674</v>
      </c>
      <c r="D42" s="108" t="str">
        <f>IF($C42="","",VLOOKUP($C42,Régional!$A$1:$Y$96,13,FALSE))</f>
        <v>WITTEZAELE Jérémy</v>
      </c>
      <c r="E42" s="106" t="str">
        <f>IF($C42="","",VLOOKUP($C42,Régional!$A$1:$Y$96,16,FALSE))</f>
        <v>ECOLE DE BOWLING DE CHERBOURG</v>
      </c>
      <c r="F42" s="136">
        <f>IF(ISNUMBER(VLOOKUP($C42,'Journée 1'!$D$5:$R$104,13,FALSE)),VLOOKUP($C42,'Journée 1'!$D$5:$R$104,13,FALSE),0)</f>
        <v>0</v>
      </c>
      <c r="G42" s="137">
        <f>IF(ISNUMBER(VLOOKUP($C42,'Journée 1'!$D$5:$R$104,15,FALSE)),VLOOKUP($C42,'Journée 1'!$D$5:$R$104,15,FALSE),0)</f>
        <v>0</v>
      </c>
      <c r="H42" s="137">
        <f>IF(ISNUMBER(VLOOKUP($C42,'Journée 2'!$D$5:$R$104,13,FALSE)),VLOOKUP($C42,'Journée 2'!$D$5:$R$104,13,FALSE),0)</f>
        <v>0</v>
      </c>
      <c r="I42" s="137">
        <f>IF(ISNUMBER(VLOOKUP($C42,'Journée 2'!$D$5:$R$104,15,FALSE)),VLOOKUP($C42,'Journée 2'!$D$5:$R$104,15,FALSE),0)</f>
        <v>0</v>
      </c>
      <c r="J42" s="137">
        <f>IF(ISNUMBER(VLOOKUP($C42,'Journée 3'!$D$5:$R$104,13,FALSE)),VLOOKUP($C42,'Journée 3'!$D$5:$R$104,13,FALSE),0)</f>
        <v>0</v>
      </c>
      <c r="K42" s="137">
        <f>IF(ISNUMBER(VLOOKUP($C42,'Journée 3'!$D$5:$R$104,15,FALSE)),VLOOKUP($C42,'Journée 3'!$D$5:$R$104,15,FALSE),0)</f>
        <v>0</v>
      </c>
      <c r="L42" s="137">
        <f>IF(ISNUMBER(VLOOKUP($C42,'Journée 4'!$D$5:$R$104,13,FALSE)),VLOOKUP($C42,'Journée 4'!$D$5:$R$104,13,FALSE),0)</f>
        <v>0</v>
      </c>
      <c r="M42" s="138">
        <f>IF(ISNUMBER(VLOOKUP($C42,'Journée 4'!$D$5:$R$104,15,FALSE)),VLOOKUP($C42,'Journée 4'!$D$5:$R$104,15,FALSE),0)</f>
        <v>0</v>
      </c>
      <c r="N42" s="138">
        <f>IF(ISNUMBER(VLOOKUP($C42,'Journée 5'!$D$5:$R$104,13,FALSE)),VLOOKUP($C42,'Journée 5'!$D$5:$R$104,13,FALSE),0)</f>
        <v>0</v>
      </c>
      <c r="O42" s="138">
        <f>IF(ISNUMBER(VLOOKUP($C42,'Journée 5'!$D$5:$R$104,15,FALSE)),VLOOKUP($C42,'Journée 5'!$D$5:$R$104,15,FALSE),0)</f>
        <v>0</v>
      </c>
      <c r="P42" s="138">
        <f t="shared" si="18"/>
        <v>0</v>
      </c>
      <c r="Q42" s="133">
        <f t="shared" si="19"/>
        <v>0</v>
      </c>
      <c r="R42" s="70"/>
      <c r="S42" s="82">
        <f t="shared" si="20"/>
        <v>0</v>
      </c>
      <c r="T42">
        <f t="shared" si="21"/>
        <v>0</v>
      </c>
      <c r="U42">
        <f t="shared" si="22"/>
        <v>0</v>
      </c>
      <c r="V42">
        <f t="shared" si="23"/>
        <v>0</v>
      </c>
      <c r="W42">
        <f t="shared" si="24"/>
        <v>0</v>
      </c>
      <c r="X42">
        <f t="shared" si="25"/>
        <v>0</v>
      </c>
      <c r="AA42" s="123">
        <f t="shared" si="8"/>
        <v>0</v>
      </c>
      <c r="AB42" s="123">
        <f t="shared" si="9"/>
        <v>0</v>
      </c>
      <c r="AC42" s="123">
        <f t="shared" si="10"/>
        <v>0</v>
      </c>
      <c r="AD42" s="123">
        <f t="shared" si="11"/>
        <v>0</v>
      </c>
      <c r="AE42" s="123">
        <f t="shared" si="12"/>
        <v>0</v>
      </c>
      <c r="AF42" s="123">
        <f t="shared" si="13"/>
        <v>0</v>
      </c>
      <c r="AG42" s="123">
        <f t="shared" si="14"/>
        <v>0</v>
      </c>
      <c r="AH42" s="123">
        <f t="shared" si="15"/>
        <v>0</v>
      </c>
      <c r="AI42" s="123">
        <f t="shared" si="16"/>
        <v>0</v>
      </c>
      <c r="AJ42" s="123">
        <f t="shared" si="17"/>
        <v>0</v>
      </c>
    </row>
    <row r="43" spans="1:36" ht="12.75">
      <c r="A43" s="81"/>
      <c r="B43" s="82">
        <f>IF($C43="","",CONCATENATE(VLOOKUP($C43,Accueil!$A$25:$E$124,5,FALSE),VLOOKUP($C43,Régional!$A$1:$Y$96,7,FALSE)))</f>
      </c>
      <c r="C43" s="82">
        <f>IF(Accueil!A61="","",Accueil!A61)</f>
      </c>
      <c r="D43" s="83">
        <f>IF($C43="","",VLOOKUP($C43,Régional!$A$1:$Y$96,13,FALSE))</f>
      </c>
      <c r="E43" s="81">
        <f>IF($C43="","",VLOOKUP($C43,Régional!$A$1:$Y$96,16,FALSE))</f>
      </c>
      <c r="F43" s="139">
        <f>IF(ISNUMBER(VLOOKUP($C43,'Journée 1'!$D$5:$R$104,13,FALSE)),VLOOKUP($C43,'Journée 1'!$D$5:$R$104,13,FALSE),0)</f>
        <v>0</v>
      </c>
      <c r="G43" s="140">
        <f>IF(ISNUMBER(VLOOKUP($C43,'Journée 1'!$D$5:$R$104,15,FALSE)),VLOOKUP($C43,'Journée 1'!$D$5:$R$104,15,FALSE),0)</f>
        <v>0</v>
      </c>
      <c r="H43" s="140">
        <f>IF(ISNUMBER(VLOOKUP($C43,'Journée 2'!$D$5:$R$104,13,FALSE)),VLOOKUP($C43,'Journée 2'!$D$5:$R$104,13,FALSE),0)</f>
        <v>0</v>
      </c>
      <c r="I43" s="140">
        <f>IF(ISNUMBER(VLOOKUP($C43,'Journée 2'!$D$5:$R$104,15,FALSE)),VLOOKUP($C43,'Journée 2'!$D$5:$R$104,15,FALSE),0)</f>
        <v>0</v>
      </c>
      <c r="J43" s="140">
        <f>IF(ISNUMBER(VLOOKUP($C43,'Journée 3'!$D$5:$R$104,13,FALSE)),VLOOKUP($C43,'Journée 3'!$D$5:$R$104,13,FALSE),0)</f>
        <v>0</v>
      </c>
      <c r="K43" s="140">
        <f>IF(ISNUMBER(VLOOKUP($C43,'Journée 3'!$D$5:$R$104,15,FALSE)),VLOOKUP($C43,'Journée 3'!$D$5:$R$104,15,FALSE),0)</f>
        <v>0</v>
      </c>
      <c r="L43" s="140">
        <f>IF(ISNUMBER(VLOOKUP($C43,'Journée 4'!$D$5:$R$104,13,FALSE)),VLOOKUP($C43,'Journée 4'!$D$5:$R$104,13,FALSE),0)</f>
        <v>0</v>
      </c>
      <c r="M43" s="141">
        <f>IF(ISNUMBER(VLOOKUP($C43,'Journée 4'!$D$5:$R$104,15,FALSE)),VLOOKUP($C43,'Journée 4'!$D$5:$R$104,15,FALSE),0)</f>
        <v>0</v>
      </c>
      <c r="N43" s="141">
        <f>IF(ISNUMBER(VLOOKUP($C43,'Journée 5'!$D$5:$R$104,13,FALSE)),VLOOKUP($C43,'Journée 5'!$D$5:$R$104,13,FALSE),0)</f>
        <v>0</v>
      </c>
      <c r="O43" s="141">
        <f>IF(ISNUMBER(VLOOKUP($C43,'Journée 5'!$D$5:$R$104,15,FALSE)),VLOOKUP($C43,'Journée 5'!$D$5:$R$104,15,FALSE),0)</f>
        <v>0</v>
      </c>
      <c r="P43" s="141">
        <f t="shared" si="18"/>
        <v>0</v>
      </c>
      <c r="Q43" s="134">
        <f t="shared" si="19"/>
        <v>0</v>
      </c>
      <c r="R43" s="112"/>
      <c r="S43" s="107">
        <f t="shared" si="20"/>
        <v>0</v>
      </c>
      <c r="T43">
        <f t="shared" si="21"/>
        <v>0</v>
      </c>
      <c r="U43">
        <f t="shared" si="22"/>
        <v>0</v>
      </c>
      <c r="V43">
        <f t="shared" si="23"/>
        <v>0</v>
      </c>
      <c r="W43">
        <f t="shared" si="24"/>
        <v>0</v>
      </c>
      <c r="X43">
        <f t="shared" si="25"/>
        <v>0</v>
      </c>
      <c r="Y43" s="145"/>
      <c r="AA43" s="123">
        <f t="shared" si="8"/>
        <v>0</v>
      </c>
      <c r="AB43" s="123">
        <f t="shared" si="9"/>
        <v>0</v>
      </c>
      <c r="AC43" s="123">
        <f t="shared" si="10"/>
        <v>0</v>
      </c>
      <c r="AD43" s="123">
        <f t="shared" si="11"/>
        <v>0</v>
      </c>
      <c r="AE43" s="123">
        <f t="shared" si="12"/>
        <v>0</v>
      </c>
      <c r="AF43" s="123">
        <f t="shared" si="13"/>
        <v>0</v>
      </c>
      <c r="AG43" s="123">
        <f t="shared" si="14"/>
        <v>0</v>
      </c>
      <c r="AH43" s="123">
        <f t="shared" si="15"/>
        <v>0</v>
      </c>
      <c r="AI43" s="123">
        <f t="shared" si="16"/>
        <v>0</v>
      </c>
      <c r="AJ43" s="123">
        <f t="shared" si="17"/>
        <v>0</v>
      </c>
    </row>
    <row r="44" spans="1:36" ht="12.75">
      <c r="A44" s="117"/>
      <c r="B44" s="2" t="str">
        <f>IF($C44="","",CONCATENATE(VLOOKUP($C44,Accueil!$A$25:$E$124,5,FALSE),VLOOKUP($C44,Régional!$A$1:$Y$96,7,FALSE)))</f>
        <v>BJH</v>
      </c>
      <c r="C44" s="2" t="str">
        <f>IF(Accueil!A56="","",Accueil!A56)</f>
        <v>23 122277</v>
      </c>
      <c r="D44" s="118" t="str">
        <f>IF($C44="","",VLOOKUP($C44,Régional!$A$1:$Y$96,13,FALSE))</f>
        <v>VINCENT Paul</v>
      </c>
      <c r="E44" s="117" t="str">
        <f>IF($C44="","",VLOOKUP($C44,Régional!$A$1:$Y$96,16,FALSE))</f>
        <v>ECOLE DE BOWLING DE CHERBOURG</v>
      </c>
      <c r="F44" s="142">
        <f>IF(ISNUMBER(VLOOKUP($C44,'Journée 1'!$D$5:$R$104,13,FALSE)),VLOOKUP($C44,'Journée 1'!$D$5:$R$104,13,FALSE),0)</f>
        <v>0</v>
      </c>
      <c r="G44" s="143">
        <f>IF(ISNUMBER(VLOOKUP($C44,'Journée 1'!$D$5:$R$104,15,FALSE)),VLOOKUP($C44,'Journée 1'!$D$5:$R$104,15,FALSE),0)</f>
        <v>0</v>
      </c>
      <c r="H44" s="143">
        <f>IF(ISNUMBER(VLOOKUP($C44,'Journée 2'!$D$5:$R$104,13,FALSE)),VLOOKUP($C44,'Journée 2'!$D$5:$R$104,13,FALSE),0)</f>
        <v>0</v>
      </c>
      <c r="I44" s="143">
        <f>IF(ISNUMBER(VLOOKUP($C44,'Journée 2'!$D$5:$R$104,15,FALSE)),VLOOKUP($C44,'Journée 2'!$D$5:$R$104,15,FALSE),0)</f>
        <v>0</v>
      </c>
      <c r="J44" s="143">
        <f>IF(ISNUMBER(VLOOKUP($C44,'Journée 3'!$D$5:$R$104,13,FALSE)),VLOOKUP($C44,'Journée 3'!$D$5:$R$104,13,FALSE),0)</f>
        <v>0</v>
      </c>
      <c r="K44" s="143">
        <f>IF(ISNUMBER(VLOOKUP($C44,'Journée 3'!$D$5:$R$104,15,FALSE)),VLOOKUP($C44,'Journée 3'!$D$5:$R$104,15,FALSE),0)</f>
        <v>0</v>
      </c>
      <c r="L44" s="143">
        <f>IF(ISNUMBER(VLOOKUP($C44,'Journée 4'!$D$5:$R$104,13,FALSE)),VLOOKUP($C44,'Journée 4'!$D$5:$R$104,13,FALSE),0)</f>
        <v>0</v>
      </c>
      <c r="M44" s="144">
        <f>IF(ISNUMBER(VLOOKUP($C44,'Journée 4'!$D$5:$R$104,15,FALSE)),VLOOKUP($C44,'Journée 4'!$D$5:$R$104,15,FALSE),0)</f>
        <v>0</v>
      </c>
      <c r="N44" s="144">
        <f>IF(ISNUMBER(VLOOKUP($C44,'Journée 5'!$D$5:$R$104,13,FALSE)),VLOOKUP($C44,'Journée 5'!$D$5:$R$104,13,FALSE),0)</f>
        <v>0</v>
      </c>
      <c r="O44" s="144">
        <f>IF(ISNUMBER(VLOOKUP($C44,'Journée 5'!$D$5:$R$104,15,FALSE)),VLOOKUP($C44,'Journée 5'!$D$5:$R$104,15,FALSE),0)</f>
        <v>0</v>
      </c>
      <c r="P44" s="144">
        <f t="shared" si="18"/>
        <v>0</v>
      </c>
      <c r="Q44" s="135">
        <f t="shared" si="19"/>
        <v>0</v>
      </c>
      <c r="R44" s="87"/>
      <c r="S44" s="15">
        <f t="shared" si="20"/>
        <v>0</v>
      </c>
      <c r="T44">
        <f t="shared" si="21"/>
        <v>0</v>
      </c>
      <c r="U44">
        <f t="shared" si="22"/>
        <v>0</v>
      </c>
      <c r="V44">
        <f t="shared" si="23"/>
        <v>0</v>
      </c>
      <c r="W44">
        <f t="shared" si="24"/>
        <v>0</v>
      </c>
      <c r="X44">
        <f t="shared" si="25"/>
        <v>0</v>
      </c>
      <c r="Y44" s="115"/>
      <c r="AA44" s="123">
        <f t="shared" si="8"/>
        <v>0</v>
      </c>
      <c r="AB44" s="123">
        <f t="shared" si="9"/>
        <v>0</v>
      </c>
      <c r="AC44" s="123">
        <f t="shared" si="10"/>
        <v>0</v>
      </c>
      <c r="AD44" s="123">
        <f t="shared" si="11"/>
        <v>0</v>
      </c>
      <c r="AE44" s="123">
        <f t="shared" si="12"/>
        <v>0</v>
      </c>
      <c r="AF44" s="123">
        <f t="shared" si="13"/>
        <v>0</v>
      </c>
      <c r="AG44" s="123">
        <f t="shared" si="14"/>
        <v>0</v>
      </c>
      <c r="AH44" s="123">
        <f t="shared" si="15"/>
        <v>0</v>
      </c>
      <c r="AI44" s="123">
        <f t="shared" si="16"/>
        <v>0</v>
      </c>
      <c r="AJ44" s="123">
        <f t="shared" si="17"/>
        <v>0</v>
      </c>
    </row>
    <row r="45" spans="1:36" ht="12.75">
      <c r="A45" s="106"/>
      <c r="B45" s="107">
        <f>IF($C45="","",CONCATENATE(VLOOKUP($C45,Accueil!$A$25:$E$124,5,FALSE),VLOOKUP($C45,Régional!$A$1:$Y$96,7,FALSE)))</f>
      </c>
      <c r="C45" s="107">
        <f>IF(Accueil!A62="","",Accueil!A62)</f>
      </c>
      <c r="D45" s="108">
        <f>IF($C45="","",VLOOKUP($C45,Régional!$A$1:$Y$96,13,FALSE))</f>
      </c>
      <c r="E45" s="106">
        <f>IF($C45="","",VLOOKUP($C45,Régional!$A$1:$Y$96,16,FALSE))</f>
      </c>
      <c r="F45" s="136">
        <f>IF(ISNUMBER(VLOOKUP($C45,'Journée 1'!$D$5:$R$104,13,FALSE)),VLOOKUP($C45,'Journée 1'!$D$5:$R$104,13,FALSE),0)</f>
        <v>0</v>
      </c>
      <c r="G45" s="137">
        <f>IF(ISNUMBER(VLOOKUP($C45,'Journée 1'!$D$5:$R$104,15,FALSE)),VLOOKUP($C45,'Journée 1'!$D$5:$R$104,15,FALSE),0)</f>
        <v>0</v>
      </c>
      <c r="H45" s="137">
        <f>IF(ISNUMBER(VLOOKUP($C45,'Journée 2'!$D$5:$R$104,13,FALSE)),VLOOKUP($C45,'Journée 2'!$D$5:$R$104,13,FALSE),0)</f>
        <v>0</v>
      </c>
      <c r="I45" s="137">
        <f>IF(ISNUMBER(VLOOKUP($C45,'Journée 2'!$D$5:$R$104,15,FALSE)),VLOOKUP($C45,'Journée 2'!$D$5:$R$104,15,FALSE),0)</f>
        <v>0</v>
      </c>
      <c r="J45" s="137">
        <f>IF(ISNUMBER(VLOOKUP($C45,'Journée 3'!$D$5:$R$104,13,FALSE)),VLOOKUP($C45,'Journée 3'!$D$5:$R$104,13,FALSE),0)</f>
        <v>0</v>
      </c>
      <c r="K45" s="137">
        <f>IF(ISNUMBER(VLOOKUP($C45,'Journée 3'!$D$5:$R$104,15,FALSE)),VLOOKUP($C45,'Journée 3'!$D$5:$R$104,15,FALSE),0)</f>
        <v>0</v>
      </c>
      <c r="L45" s="137">
        <f>IF(ISNUMBER(VLOOKUP($C45,'Journée 4'!$D$5:$R$104,13,FALSE)),VLOOKUP($C45,'Journée 4'!$D$5:$R$104,13,FALSE),0)</f>
        <v>0</v>
      </c>
      <c r="M45" s="138">
        <f>IF(ISNUMBER(VLOOKUP($C45,'Journée 4'!$D$5:$R$104,15,FALSE)),VLOOKUP($C45,'Journée 4'!$D$5:$R$104,15,FALSE),0)</f>
        <v>0</v>
      </c>
      <c r="N45" s="138">
        <f>IF(ISNUMBER(VLOOKUP($C45,'Journée 5'!$D$5:$R$104,13,FALSE)),VLOOKUP($C45,'Journée 5'!$D$5:$R$104,13,FALSE),0)</f>
        <v>0</v>
      </c>
      <c r="O45" s="138">
        <f>IF(ISNUMBER(VLOOKUP($C45,'Journée 5'!$D$5:$R$104,15,FALSE)),VLOOKUP($C45,'Journée 5'!$D$5:$R$104,15,FALSE),0)</f>
        <v>0</v>
      </c>
      <c r="P45" s="138">
        <f t="shared" si="18"/>
        <v>0</v>
      </c>
      <c r="Q45" s="133">
        <f t="shared" si="19"/>
        <v>0</v>
      </c>
      <c r="R45" s="112"/>
      <c r="S45" s="82">
        <f t="shared" si="20"/>
        <v>0</v>
      </c>
      <c r="T45">
        <f t="shared" si="21"/>
        <v>0</v>
      </c>
      <c r="U45">
        <f t="shared" si="22"/>
        <v>0</v>
      </c>
      <c r="V45">
        <f t="shared" si="23"/>
        <v>0</v>
      </c>
      <c r="W45">
        <f t="shared" si="24"/>
        <v>0</v>
      </c>
      <c r="X45">
        <f t="shared" si="25"/>
        <v>0</v>
      </c>
      <c r="Y45" s="115"/>
      <c r="AA45" s="123">
        <f t="shared" si="8"/>
        <v>0</v>
      </c>
      <c r="AB45" s="123">
        <f t="shared" si="9"/>
        <v>0</v>
      </c>
      <c r="AC45" s="123">
        <f t="shared" si="10"/>
        <v>0</v>
      </c>
      <c r="AD45" s="123">
        <f t="shared" si="11"/>
        <v>0</v>
      </c>
      <c r="AE45" s="123">
        <f t="shared" si="12"/>
        <v>0</v>
      </c>
      <c r="AF45" s="123">
        <f t="shared" si="13"/>
        <v>0</v>
      </c>
      <c r="AG45" s="123">
        <f t="shared" si="14"/>
        <v>0</v>
      </c>
      <c r="AH45" s="123">
        <f t="shared" si="15"/>
        <v>0</v>
      </c>
      <c r="AI45" s="123">
        <f t="shared" si="16"/>
        <v>0</v>
      </c>
      <c r="AJ45" s="123">
        <f t="shared" si="17"/>
        <v>0</v>
      </c>
    </row>
    <row r="46" spans="1:36" ht="12.75">
      <c r="A46" s="106"/>
      <c r="B46" s="107">
        <f>IF($C46="","",CONCATENATE(VLOOKUP($C46,Accueil!$A$25:$E$124,5,FALSE),VLOOKUP($C46,Régional!$A$1:$Y$96,7,FALSE)))</f>
      </c>
      <c r="C46" s="107">
        <f>IF(Accueil!A65="","",Accueil!A65)</f>
      </c>
      <c r="D46" s="108">
        <f>IF($C46="","",VLOOKUP($C46,Régional!$A$1:$Y$96,13,FALSE))</f>
      </c>
      <c r="E46" s="106">
        <f>IF($C46="","",VLOOKUP($C46,Régional!$A$1:$Y$96,16,FALSE))</f>
      </c>
      <c r="F46" s="136">
        <f>IF(ISNUMBER(VLOOKUP($C46,'Journée 1'!$D$5:$R$104,13,FALSE)),VLOOKUP($C46,'Journée 1'!$D$5:$R$104,13,FALSE),0)</f>
        <v>0</v>
      </c>
      <c r="G46" s="137">
        <f>IF(ISNUMBER(VLOOKUP($C46,'Journée 1'!$D$5:$R$104,15,FALSE)),VLOOKUP($C46,'Journée 1'!$D$5:$R$104,15,FALSE),0)</f>
        <v>0</v>
      </c>
      <c r="H46" s="137">
        <f>IF(ISNUMBER(VLOOKUP($C46,'Journée 2'!$D$5:$R$104,13,FALSE)),VLOOKUP($C46,'Journée 2'!$D$5:$R$104,13,FALSE),0)</f>
        <v>0</v>
      </c>
      <c r="I46" s="137">
        <f>IF(ISNUMBER(VLOOKUP($C46,'Journée 2'!$D$5:$R$104,15,FALSE)),VLOOKUP($C46,'Journée 2'!$D$5:$R$104,15,FALSE),0)</f>
        <v>0</v>
      </c>
      <c r="J46" s="137">
        <f>IF(ISNUMBER(VLOOKUP($C46,'Journée 3'!$D$5:$R$104,13,FALSE)),VLOOKUP($C46,'Journée 3'!$D$5:$R$104,13,FALSE),0)</f>
        <v>0</v>
      </c>
      <c r="K46" s="137">
        <f>IF(ISNUMBER(VLOOKUP($C46,'Journée 3'!$D$5:$R$104,15,FALSE)),VLOOKUP($C46,'Journée 3'!$D$5:$R$104,15,FALSE),0)</f>
        <v>0</v>
      </c>
      <c r="L46" s="137">
        <f>IF(ISNUMBER(VLOOKUP($C46,'Journée 4'!$D$5:$R$104,13,FALSE)),VLOOKUP($C46,'Journée 4'!$D$5:$R$104,13,FALSE),0)</f>
        <v>0</v>
      </c>
      <c r="M46" s="138">
        <f>IF(ISNUMBER(VLOOKUP($C46,'Journée 4'!$D$5:$R$104,15,FALSE)),VLOOKUP($C46,'Journée 4'!$D$5:$R$104,15,FALSE),0)</f>
        <v>0</v>
      </c>
      <c r="N46" s="138">
        <f>IF(ISNUMBER(VLOOKUP($C46,'Journée 5'!$D$5:$R$104,13,FALSE)),VLOOKUP($C46,'Journée 5'!$D$5:$R$104,13,FALSE),0)</f>
        <v>0</v>
      </c>
      <c r="O46" s="138">
        <f>IF(ISNUMBER(VLOOKUP($C46,'Journée 5'!$D$5:$R$104,15,FALSE)),VLOOKUP($C46,'Journée 5'!$D$5:$R$104,15,FALSE),0)</f>
        <v>0</v>
      </c>
      <c r="P46" s="138">
        <f t="shared" si="18"/>
        <v>0</v>
      </c>
      <c r="Q46" s="133">
        <f t="shared" si="19"/>
        <v>0</v>
      </c>
      <c r="R46" s="112"/>
      <c r="S46" s="55">
        <f t="shared" si="20"/>
        <v>0</v>
      </c>
      <c r="T46">
        <f t="shared" si="21"/>
        <v>0</v>
      </c>
      <c r="U46">
        <f t="shared" si="22"/>
        <v>0</v>
      </c>
      <c r="V46">
        <f t="shared" si="23"/>
        <v>0</v>
      </c>
      <c r="W46">
        <f t="shared" si="24"/>
        <v>0</v>
      </c>
      <c r="X46">
        <f t="shared" si="25"/>
        <v>0</v>
      </c>
      <c r="Y46" s="69"/>
      <c r="AA46" s="123">
        <f t="shared" si="8"/>
        <v>0</v>
      </c>
      <c r="AB46" s="123">
        <f t="shared" si="9"/>
        <v>0</v>
      </c>
      <c r="AC46" s="123">
        <f t="shared" si="10"/>
        <v>0</v>
      </c>
      <c r="AD46" s="123">
        <f t="shared" si="11"/>
        <v>0</v>
      </c>
      <c r="AE46" s="123">
        <f t="shared" si="12"/>
        <v>0</v>
      </c>
      <c r="AF46" s="123">
        <f t="shared" si="13"/>
        <v>0</v>
      </c>
      <c r="AG46" s="123">
        <f t="shared" si="14"/>
        <v>0</v>
      </c>
      <c r="AH46" s="123">
        <f t="shared" si="15"/>
        <v>0</v>
      </c>
      <c r="AI46" s="123">
        <f t="shared" si="16"/>
        <v>0</v>
      </c>
      <c r="AJ46" s="123">
        <f t="shared" si="17"/>
        <v>0</v>
      </c>
    </row>
    <row r="47" spans="1:36" ht="12.75">
      <c r="A47" s="106"/>
      <c r="B47" s="107">
        <f>IF($C47="","",CONCATENATE(VLOOKUP($C47,Accueil!$A$25:$E$124,5,FALSE),VLOOKUP($C47,Régional!$A$1:$Y$96,7,FALSE)))</f>
      </c>
      <c r="C47" s="107">
        <f>IF(Accueil!A66="","",Accueil!A66)</f>
      </c>
      <c r="D47" s="108">
        <f>IF($C47="","",VLOOKUP($C47,Régional!$A$1:$Y$96,13,FALSE))</f>
      </c>
      <c r="E47" s="106">
        <f>IF($C47="","",VLOOKUP($C47,Régional!$A$1:$Y$96,16,FALSE))</f>
      </c>
      <c r="F47" s="136">
        <f>IF(ISNUMBER(VLOOKUP($C47,'Journée 1'!$D$5:$R$104,13,FALSE)),VLOOKUP($C47,'Journée 1'!$D$5:$R$104,13,FALSE),0)</f>
        <v>0</v>
      </c>
      <c r="G47" s="137">
        <f>IF(ISNUMBER(VLOOKUP($C47,'Journée 1'!$D$5:$R$104,15,FALSE)),VLOOKUP($C47,'Journée 1'!$D$5:$R$104,15,FALSE),0)</f>
        <v>0</v>
      </c>
      <c r="H47" s="137">
        <f>IF(ISNUMBER(VLOOKUP($C47,'Journée 2'!$D$5:$R$104,13,FALSE)),VLOOKUP($C47,'Journée 2'!$D$5:$R$104,13,FALSE),0)</f>
        <v>0</v>
      </c>
      <c r="I47" s="137">
        <f>IF(ISNUMBER(VLOOKUP($C47,'Journée 2'!$D$5:$R$104,15,FALSE)),VLOOKUP($C47,'Journée 2'!$D$5:$R$104,15,FALSE),0)</f>
        <v>0</v>
      </c>
      <c r="J47" s="137">
        <f>IF(ISNUMBER(VLOOKUP($C47,'Journée 3'!$D$5:$R$104,13,FALSE)),VLOOKUP($C47,'Journée 3'!$D$5:$R$104,13,FALSE),0)</f>
        <v>0</v>
      </c>
      <c r="K47" s="137">
        <f>IF(ISNUMBER(VLOOKUP($C47,'Journée 3'!$D$5:$R$104,15,FALSE)),VLOOKUP($C47,'Journée 3'!$D$5:$R$104,15,FALSE),0)</f>
        <v>0</v>
      </c>
      <c r="L47" s="137">
        <f>IF(ISNUMBER(VLOOKUP($C47,'Journée 4'!$D$5:$R$104,13,FALSE)),VLOOKUP($C47,'Journée 4'!$D$5:$R$104,13,FALSE),0)</f>
        <v>0</v>
      </c>
      <c r="M47" s="138">
        <f>IF(ISNUMBER(VLOOKUP($C47,'Journée 4'!$D$5:$R$104,15,FALSE)),VLOOKUP($C47,'Journée 4'!$D$5:$R$104,15,FALSE),0)</f>
        <v>0</v>
      </c>
      <c r="N47" s="138">
        <f>IF(ISNUMBER(VLOOKUP($C47,'Journée 5'!$D$5:$R$104,13,FALSE)),VLOOKUP($C47,'Journée 5'!$D$5:$R$104,13,FALSE),0)</f>
        <v>0</v>
      </c>
      <c r="O47" s="138">
        <f>IF(ISNUMBER(VLOOKUP($C47,'Journée 5'!$D$5:$R$104,15,FALSE)),VLOOKUP($C47,'Journée 5'!$D$5:$R$104,15,FALSE),0)</f>
        <v>0</v>
      </c>
      <c r="P47" s="138">
        <f t="shared" si="18"/>
        <v>0</v>
      </c>
      <c r="Q47" s="133">
        <f t="shared" si="19"/>
        <v>0</v>
      </c>
      <c r="R47" s="87"/>
      <c r="S47" s="55">
        <f t="shared" si="20"/>
        <v>0</v>
      </c>
      <c r="T47">
        <f t="shared" si="21"/>
        <v>0</v>
      </c>
      <c r="U47">
        <f t="shared" si="22"/>
        <v>0</v>
      </c>
      <c r="V47">
        <f t="shared" si="23"/>
        <v>0</v>
      </c>
      <c r="W47">
        <f t="shared" si="24"/>
        <v>0</v>
      </c>
      <c r="X47">
        <f t="shared" si="25"/>
        <v>0</v>
      </c>
      <c r="AA47" s="123">
        <f t="shared" si="8"/>
        <v>0</v>
      </c>
      <c r="AB47" s="123">
        <f t="shared" si="9"/>
        <v>0</v>
      </c>
      <c r="AC47" s="123">
        <f t="shared" si="10"/>
        <v>0</v>
      </c>
      <c r="AD47" s="123">
        <f t="shared" si="11"/>
        <v>0</v>
      </c>
      <c r="AE47" s="123">
        <f t="shared" si="12"/>
        <v>0</v>
      </c>
      <c r="AF47" s="123">
        <f t="shared" si="13"/>
        <v>0</v>
      </c>
      <c r="AG47" s="123">
        <f t="shared" si="14"/>
        <v>0</v>
      </c>
      <c r="AH47" s="123">
        <f t="shared" si="15"/>
        <v>0</v>
      </c>
      <c r="AI47" s="123">
        <f t="shared" si="16"/>
        <v>0</v>
      </c>
      <c r="AJ47" s="123">
        <f t="shared" si="17"/>
        <v>0</v>
      </c>
    </row>
    <row r="48" spans="1:36" ht="12.75">
      <c r="A48" s="81"/>
      <c r="B48" s="82">
        <f>IF($C48="","",CONCATENATE(VLOOKUP($C48,Accueil!$A$25:$E$124,5,FALSE),VLOOKUP($C48,Régional!$A$1:$Y$96,7,FALSE)))</f>
      </c>
      <c r="C48" s="82">
        <f>IF(Accueil!A72="","",Accueil!A72)</f>
      </c>
      <c r="D48" s="83">
        <f>IF($C48="","",VLOOKUP($C48,Régional!$A$1:$Y$96,13,FALSE))</f>
      </c>
      <c r="E48" s="81">
        <f>IF($C48="","",VLOOKUP($C48,Régional!$A$1:$Y$96,16,FALSE))</f>
      </c>
      <c r="F48" s="139">
        <f>IF(ISNUMBER(VLOOKUP($C48,'Journée 1'!$D$5:$R$104,13,FALSE)),VLOOKUP($C48,'Journée 1'!$D$5:$R$104,13,FALSE),0)</f>
        <v>0</v>
      </c>
      <c r="G48" s="140">
        <f>IF(ISNUMBER(VLOOKUP($C48,'Journée 1'!$D$5:$R$104,15,FALSE)),VLOOKUP($C48,'Journée 1'!$D$5:$R$104,15,FALSE),0)</f>
        <v>0</v>
      </c>
      <c r="H48" s="140">
        <f>IF(ISNUMBER(VLOOKUP($C48,'Journée 2'!$D$5:$R$104,13,FALSE)),VLOOKUP($C48,'Journée 2'!$D$5:$R$104,13,FALSE),0)</f>
        <v>0</v>
      </c>
      <c r="I48" s="140">
        <f>IF(ISNUMBER(VLOOKUP($C48,'Journée 2'!$D$5:$R$104,15,FALSE)),VLOOKUP($C48,'Journée 2'!$D$5:$R$104,15,FALSE),0)</f>
        <v>0</v>
      </c>
      <c r="J48" s="140">
        <f>IF(ISNUMBER(VLOOKUP($C48,'Journée 3'!$D$5:$R$104,13,FALSE)),VLOOKUP($C48,'Journée 3'!$D$5:$R$104,13,FALSE),0)</f>
        <v>0</v>
      </c>
      <c r="K48" s="140">
        <f>IF(ISNUMBER(VLOOKUP($C48,'Journée 3'!$D$5:$R$104,15,FALSE)),VLOOKUP($C48,'Journée 3'!$D$5:$R$104,15,FALSE),0)</f>
        <v>0</v>
      </c>
      <c r="L48" s="140">
        <f>IF(ISNUMBER(VLOOKUP($C48,'Journée 4'!$D$5:$R$104,13,FALSE)),VLOOKUP($C48,'Journée 4'!$D$5:$R$104,13,FALSE),0)</f>
        <v>0</v>
      </c>
      <c r="M48" s="141">
        <f>IF(ISNUMBER(VLOOKUP($C48,'Journée 4'!$D$5:$R$104,15,FALSE)),VLOOKUP($C48,'Journée 4'!$D$5:$R$104,15,FALSE),0)</f>
        <v>0</v>
      </c>
      <c r="N48" s="141">
        <f>IF(ISNUMBER(VLOOKUP($C48,'Journée 5'!$D$5:$R$104,13,FALSE)),VLOOKUP($C48,'Journée 5'!$D$5:$R$104,13,FALSE),0)</f>
        <v>0</v>
      </c>
      <c r="O48" s="141">
        <f>IF(ISNUMBER(VLOOKUP($C48,'Journée 5'!$D$5:$R$104,15,FALSE)),VLOOKUP($C48,'Journée 5'!$D$5:$R$104,15,FALSE),0)</f>
        <v>0</v>
      </c>
      <c r="P48" s="141">
        <f t="shared" si="18"/>
        <v>0</v>
      </c>
      <c r="Q48" s="134">
        <f t="shared" si="19"/>
        <v>0</v>
      </c>
      <c r="R48" s="112"/>
      <c r="S48" s="55">
        <f t="shared" si="20"/>
        <v>0</v>
      </c>
      <c r="T48">
        <f t="shared" si="21"/>
        <v>0</v>
      </c>
      <c r="U48">
        <f t="shared" si="22"/>
        <v>0</v>
      </c>
      <c r="V48">
        <f t="shared" si="23"/>
        <v>0</v>
      </c>
      <c r="W48">
        <f t="shared" si="24"/>
        <v>0</v>
      </c>
      <c r="X48">
        <f t="shared" si="25"/>
        <v>0</v>
      </c>
      <c r="AA48" s="123">
        <f t="shared" si="8"/>
        <v>0</v>
      </c>
      <c r="AB48" s="123">
        <f t="shared" si="9"/>
        <v>0</v>
      </c>
      <c r="AC48" s="123">
        <f t="shared" si="10"/>
        <v>0</v>
      </c>
      <c r="AD48" s="123">
        <f t="shared" si="11"/>
        <v>0</v>
      </c>
      <c r="AE48" s="123">
        <f t="shared" si="12"/>
        <v>0</v>
      </c>
      <c r="AF48" s="123">
        <f t="shared" si="13"/>
        <v>0</v>
      </c>
      <c r="AG48" s="123">
        <f t="shared" si="14"/>
        <v>0</v>
      </c>
      <c r="AH48" s="123">
        <f t="shared" si="15"/>
        <v>0</v>
      </c>
      <c r="AI48" s="123">
        <f t="shared" si="16"/>
        <v>0</v>
      </c>
      <c r="AJ48" s="123">
        <f t="shared" si="17"/>
        <v>0</v>
      </c>
    </row>
    <row r="49" spans="1:36" ht="12.75">
      <c r="A49" s="81"/>
      <c r="B49" s="82">
        <f>IF($C49="","",CONCATENATE(VLOOKUP($C49,Accueil!$A$25:$E$124,5,FALSE),VLOOKUP($C49,Régional!$A$1:$Y$96,7,FALSE)))</f>
      </c>
      <c r="C49" s="82">
        <f>IF(Accueil!A73="","",Accueil!A73)</f>
      </c>
      <c r="D49" s="83">
        <f>IF($C49="","",VLOOKUP($C49,Régional!$A$1:$Y$96,13,FALSE))</f>
      </c>
      <c r="E49" s="81">
        <f>IF($C49="","",VLOOKUP($C49,Régional!$A$1:$Y$96,16,FALSE))</f>
      </c>
      <c r="F49" s="139">
        <f>IF(ISNUMBER(VLOOKUP($C49,'Journée 1'!$D$5:$R$104,13,FALSE)),VLOOKUP($C49,'Journée 1'!$D$5:$R$104,13,FALSE),0)</f>
        <v>0</v>
      </c>
      <c r="G49" s="140">
        <f>IF(ISNUMBER(VLOOKUP($C49,'Journée 1'!$D$5:$R$104,15,FALSE)),VLOOKUP($C49,'Journée 1'!$D$5:$R$104,15,FALSE),0)</f>
        <v>0</v>
      </c>
      <c r="H49" s="140">
        <f>IF(ISNUMBER(VLOOKUP($C49,'Journée 2'!$D$5:$R$104,13,FALSE)),VLOOKUP($C49,'Journée 2'!$D$5:$R$104,13,FALSE),0)</f>
        <v>0</v>
      </c>
      <c r="I49" s="140">
        <f>IF(ISNUMBER(VLOOKUP($C49,'Journée 2'!$D$5:$R$104,15,FALSE)),VLOOKUP($C49,'Journée 2'!$D$5:$R$104,15,FALSE),0)</f>
        <v>0</v>
      </c>
      <c r="J49" s="140">
        <f>IF(ISNUMBER(VLOOKUP($C49,'Journée 3'!$D$5:$R$104,13,FALSE)),VLOOKUP($C49,'Journée 3'!$D$5:$R$104,13,FALSE),0)</f>
        <v>0</v>
      </c>
      <c r="K49" s="140">
        <f>IF(ISNUMBER(VLOOKUP($C49,'Journée 3'!$D$5:$R$104,15,FALSE)),VLOOKUP($C49,'Journée 3'!$D$5:$R$104,15,FALSE),0)</f>
        <v>0</v>
      </c>
      <c r="L49" s="140">
        <f>IF(ISNUMBER(VLOOKUP($C49,'Journée 4'!$D$5:$R$104,13,FALSE)),VLOOKUP($C49,'Journée 4'!$D$5:$R$104,13,FALSE),0)</f>
        <v>0</v>
      </c>
      <c r="M49" s="141">
        <f>IF(ISNUMBER(VLOOKUP($C49,'Journée 4'!$D$5:$R$104,15,FALSE)),VLOOKUP($C49,'Journée 4'!$D$5:$R$104,15,FALSE),0)</f>
        <v>0</v>
      </c>
      <c r="N49" s="141">
        <f>IF(ISNUMBER(VLOOKUP($C49,'Journée 5'!$D$5:$R$104,13,FALSE)),VLOOKUP($C49,'Journée 5'!$D$5:$R$104,13,FALSE),0)</f>
        <v>0</v>
      </c>
      <c r="O49" s="141">
        <f>IF(ISNUMBER(VLOOKUP($C49,'Journée 5'!$D$5:$R$104,15,FALSE)),VLOOKUP($C49,'Journée 5'!$D$5:$R$104,15,FALSE),0)</f>
        <v>0</v>
      </c>
      <c r="P49" s="141">
        <f t="shared" si="18"/>
        <v>0</v>
      </c>
      <c r="Q49" s="134">
        <f t="shared" si="19"/>
        <v>0</v>
      </c>
      <c r="R49" s="87"/>
      <c r="S49" s="55">
        <f t="shared" si="20"/>
        <v>0</v>
      </c>
      <c r="T49">
        <f t="shared" si="21"/>
        <v>0</v>
      </c>
      <c r="U49">
        <f t="shared" si="22"/>
        <v>0</v>
      </c>
      <c r="V49">
        <f t="shared" si="23"/>
        <v>0</v>
      </c>
      <c r="W49">
        <f t="shared" si="24"/>
        <v>0</v>
      </c>
      <c r="X49">
        <f t="shared" si="25"/>
        <v>0</v>
      </c>
      <c r="AA49" s="123">
        <f t="shared" si="8"/>
        <v>0</v>
      </c>
      <c r="AB49" s="123">
        <f t="shared" si="9"/>
        <v>0</v>
      </c>
      <c r="AC49" s="123">
        <f t="shared" si="10"/>
        <v>0</v>
      </c>
      <c r="AD49" s="123">
        <f t="shared" si="11"/>
        <v>0</v>
      </c>
      <c r="AE49" s="123">
        <f t="shared" si="12"/>
        <v>0</v>
      </c>
      <c r="AF49" s="123">
        <f t="shared" si="13"/>
        <v>0</v>
      </c>
      <c r="AG49" s="123">
        <f t="shared" si="14"/>
        <v>0</v>
      </c>
      <c r="AH49" s="123">
        <f t="shared" si="15"/>
        <v>0</v>
      </c>
      <c r="AI49" s="123">
        <f t="shared" si="16"/>
        <v>0</v>
      </c>
      <c r="AJ49" s="123">
        <f t="shared" si="17"/>
        <v>0</v>
      </c>
    </row>
    <row r="50" spans="1:36" ht="12.75">
      <c r="A50" s="106"/>
      <c r="B50" s="107">
        <f>IF($C50="","",CONCATENATE(VLOOKUP($C50,Accueil!$A$25:$E$124,5,FALSE),VLOOKUP($C50,Régional!$A$1:$Y$96,7,FALSE)))</f>
      </c>
      <c r="C50" s="107">
        <f>IF(Accueil!A77="","",Accueil!A77)</f>
      </c>
      <c r="D50" s="108">
        <f>IF($C50="","",VLOOKUP($C50,Régional!$A$1:$Y$96,13,FALSE))</f>
      </c>
      <c r="E50" s="106">
        <f>IF($C50="","",VLOOKUP($C50,Régional!$A$1:$Y$96,16,FALSE))</f>
      </c>
      <c r="F50" s="136">
        <f>IF(ISNUMBER(VLOOKUP($C50,'Journée 1'!$D$5:$R$104,13,FALSE)),VLOOKUP($C50,'Journée 1'!$D$5:$R$104,13,FALSE),0)</f>
        <v>0</v>
      </c>
      <c r="G50" s="137">
        <f>IF(ISNUMBER(VLOOKUP($C50,'Journée 1'!$D$5:$R$104,15,FALSE)),VLOOKUP($C50,'Journée 1'!$D$5:$R$104,15,FALSE),0)</f>
        <v>0</v>
      </c>
      <c r="H50" s="137">
        <f>IF(ISNUMBER(VLOOKUP($C50,'Journée 2'!$D$5:$R$104,13,FALSE)),VLOOKUP($C50,'Journée 2'!$D$5:$R$104,13,FALSE),0)</f>
        <v>0</v>
      </c>
      <c r="I50" s="137">
        <f>IF(ISNUMBER(VLOOKUP($C50,'Journée 2'!$D$5:$R$104,15,FALSE)),VLOOKUP($C50,'Journée 2'!$D$5:$R$104,15,FALSE),0)</f>
        <v>0</v>
      </c>
      <c r="J50" s="137">
        <f>IF(ISNUMBER(VLOOKUP($C50,'Journée 3'!$D$5:$R$104,13,FALSE)),VLOOKUP($C50,'Journée 3'!$D$5:$R$104,13,FALSE),0)</f>
        <v>0</v>
      </c>
      <c r="K50" s="137">
        <f>IF(ISNUMBER(VLOOKUP($C50,'Journée 3'!$D$5:$R$104,15,FALSE)),VLOOKUP($C50,'Journée 3'!$D$5:$R$104,15,FALSE),0)</f>
        <v>0</v>
      </c>
      <c r="L50" s="137">
        <f>IF(ISNUMBER(VLOOKUP($C50,'Journée 4'!$D$5:$R$104,13,FALSE)),VLOOKUP($C50,'Journée 4'!$D$5:$R$104,13,FALSE),0)</f>
        <v>0</v>
      </c>
      <c r="M50" s="138">
        <f>IF(ISNUMBER(VLOOKUP($C50,'Journée 4'!$D$5:$R$104,15,FALSE)),VLOOKUP($C50,'Journée 4'!$D$5:$R$104,15,FALSE),0)</f>
        <v>0</v>
      </c>
      <c r="N50" s="138">
        <f>IF(ISNUMBER(VLOOKUP($C50,'Journée 5'!$D$5:$R$104,13,FALSE)),VLOOKUP($C50,'Journée 5'!$D$5:$R$104,13,FALSE),0)</f>
        <v>0</v>
      </c>
      <c r="O50" s="138">
        <f>IF(ISNUMBER(VLOOKUP($C50,'Journée 5'!$D$5:$R$104,15,FALSE)),VLOOKUP($C50,'Journée 5'!$D$5:$R$104,15,FALSE),0)</f>
        <v>0</v>
      </c>
      <c r="P50" s="138">
        <f t="shared" si="18"/>
        <v>0</v>
      </c>
      <c r="Q50" s="133">
        <f t="shared" si="19"/>
        <v>0</v>
      </c>
      <c r="R50" s="87"/>
      <c r="S50" s="55">
        <f t="shared" si="20"/>
        <v>0</v>
      </c>
      <c r="T50">
        <f t="shared" si="21"/>
        <v>0</v>
      </c>
      <c r="U50">
        <f t="shared" si="22"/>
        <v>0</v>
      </c>
      <c r="V50">
        <f t="shared" si="23"/>
        <v>0</v>
      </c>
      <c r="W50">
        <f t="shared" si="24"/>
        <v>0</v>
      </c>
      <c r="X50">
        <f t="shared" si="25"/>
        <v>0</v>
      </c>
      <c r="AA50" s="123">
        <f t="shared" si="8"/>
        <v>0</v>
      </c>
      <c r="AB50" s="123">
        <f t="shared" si="9"/>
        <v>0</v>
      </c>
      <c r="AC50" s="123">
        <f t="shared" si="10"/>
        <v>0</v>
      </c>
      <c r="AD50" s="123">
        <f t="shared" si="11"/>
        <v>0</v>
      </c>
      <c r="AE50" s="123">
        <f t="shared" si="12"/>
        <v>0</v>
      </c>
      <c r="AF50" s="123">
        <f t="shared" si="13"/>
        <v>0</v>
      </c>
      <c r="AG50" s="123">
        <f t="shared" si="14"/>
        <v>0</v>
      </c>
      <c r="AH50" s="123">
        <f t="shared" si="15"/>
        <v>0</v>
      </c>
      <c r="AI50" s="123">
        <f t="shared" si="16"/>
        <v>0</v>
      </c>
      <c r="AJ50" s="123">
        <f t="shared" si="17"/>
        <v>0</v>
      </c>
    </row>
    <row r="51" spans="1:36" ht="12.75">
      <c r="A51" s="81"/>
      <c r="B51" s="82">
        <f>IF($C51="","",CONCATENATE(VLOOKUP($C51,Accueil!$A$25:$E$124,5,FALSE),VLOOKUP($C51,Régional!$A$1:$Y$96,7,FALSE)))</f>
      </c>
      <c r="C51" s="82">
        <f>IF(Accueil!A76="","",Accueil!A76)</f>
      </c>
      <c r="D51" s="83">
        <f>IF($C51="","",VLOOKUP($C51,Régional!$A$1:$Y$96,13,FALSE))</f>
      </c>
      <c r="E51" s="81">
        <f>IF($C51="","",VLOOKUP($C51,Régional!$A$1:$Y$96,16,FALSE))</f>
      </c>
      <c r="F51" s="139">
        <f>IF(ISNUMBER(VLOOKUP($C51,'Journée 1'!$D$5:$R$104,13,FALSE)),VLOOKUP($C51,'Journée 1'!$D$5:$R$104,13,FALSE),0)</f>
        <v>0</v>
      </c>
      <c r="G51" s="140">
        <f>IF(ISNUMBER(VLOOKUP($C51,'Journée 1'!$D$5:$R$104,15,FALSE)),VLOOKUP($C51,'Journée 1'!$D$5:$R$104,15,FALSE),0)</f>
        <v>0</v>
      </c>
      <c r="H51" s="140">
        <f>IF(ISNUMBER(VLOOKUP($C51,'Journée 2'!$D$5:$R$104,13,FALSE)),VLOOKUP($C51,'Journée 2'!$D$5:$R$104,13,FALSE),0)</f>
        <v>0</v>
      </c>
      <c r="I51" s="140">
        <f>IF(ISNUMBER(VLOOKUP($C51,'Journée 2'!$D$5:$R$104,15,FALSE)),VLOOKUP($C51,'Journée 2'!$D$5:$R$104,15,FALSE),0)</f>
        <v>0</v>
      </c>
      <c r="J51" s="140">
        <f>IF(ISNUMBER(VLOOKUP($C51,'Journée 3'!$D$5:$R$104,13,FALSE)),VLOOKUP($C51,'Journée 3'!$D$5:$R$104,13,FALSE),0)</f>
        <v>0</v>
      </c>
      <c r="K51" s="140">
        <f>IF(ISNUMBER(VLOOKUP($C51,'Journée 3'!$D$5:$R$104,15,FALSE)),VLOOKUP($C51,'Journée 3'!$D$5:$R$104,15,FALSE),0)</f>
        <v>0</v>
      </c>
      <c r="L51" s="140">
        <f>IF(ISNUMBER(VLOOKUP($C51,'Journée 4'!$D$5:$R$104,13,FALSE)),VLOOKUP($C51,'Journée 4'!$D$5:$R$104,13,FALSE),0)</f>
        <v>0</v>
      </c>
      <c r="M51" s="141">
        <f>IF(ISNUMBER(VLOOKUP($C51,'Journée 4'!$D$5:$R$104,15,FALSE)),VLOOKUP($C51,'Journée 4'!$D$5:$R$104,15,FALSE),0)</f>
        <v>0</v>
      </c>
      <c r="N51" s="141">
        <f>IF(ISNUMBER(VLOOKUP($C51,'Journée 5'!$D$5:$R$104,13,FALSE)),VLOOKUP($C51,'Journée 5'!$D$5:$R$104,13,FALSE),0)</f>
        <v>0</v>
      </c>
      <c r="O51" s="141">
        <f>IF(ISNUMBER(VLOOKUP($C51,'Journée 5'!$D$5:$R$104,15,FALSE)),VLOOKUP($C51,'Journée 5'!$D$5:$R$104,15,FALSE),0)</f>
        <v>0</v>
      </c>
      <c r="P51" s="141">
        <f t="shared" si="18"/>
        <v>0</v>
      </c>
      <c r="Q51" s="134">
        <f t="shared" si="19"/>
        <v>0</v>
      </c>
      <c r="R51" s="87"/>
      <c r="S51" s="107">
        <f t="shared" si="20"/>
        <v>0</v>
      </c>
      <c r="T51">
        <f t="shared" si="21"/>
        <v>0</v>
      </c>
      <c r="U51">
        <f t="shared" si="22"/>
        <v>0</v>
      </c>
      <c r="V51">
        <f t="shared" si="23"/>
        <v>0</v>
      </c>
      <c r="W51">
        <f t="shared" si="24"/>
        <v>0</v>
      </c>
      <c r="X51">
        <f t="shared" si="25"/>
        <v>0</v>
      </c>
      <c r="Y51" s="115"/>
      <c r="AA51" s="123">
        <f t="shared" si="8"/>
        <v>0</v>
      </c>
      <c r="AB51" s="123">
        <f t="shared" si="9"/>
        <v>0</v>
      </c>
      <c r="AC51" s="123">
        <f t="shared" si="10"/>
        <v>0</v>
      </c>
      <c r="AD51" s="123">
        <f t="shared" si="11"/>
        <v>0</v>
      </c>
      <c r="AE51" s="123">
        <f t="shared" si="12"/>
        <v>0</v>
      </c>
      <c r="AF51" s="123">
        <f t="shared" si="13"/>
        <v>0</v>
      </c>
      <c r="AG51" s="123">
        <f t="shared" si="14"/>
        <v>0</v>
      </c>
      <c r="AH51" s="123">
        <f t="shared" si="15"/>
        <v>0</v>
      </c>
      <c r="AI51" s="123">
        <f t="shared" si="16"/>
        <v>0</v>
      </c>
      <c r="AJ51" s="123">
        <f t="shared" si="17"/>
        <v>0</v>
      </c>
    </row>
    <row r="52" spans="1:36" ht="12.75">
      <c r="A52" s="81"/>
      <c r="B52" s="82">
        <f>IF($C52="","",CONCATENATE(VLOOKUP($C52,Accueil!$A$25:$E$124,5,FALSE),VLOOKUP($C52,Régional!$A$1:$Y$96,7,FALSE)))</f>
      </c>
      <c r="C52" s="82">
        <f>IF(Accueil!A69="","",Accueil!A69)</f>
      </c>
      <c r="D52" s="83">
        <f>IF($C52="","",VLOOKUP($C52,Régional!$A$1:$Y$96,13,FALSE))</f>
      </c>
      <c r="E52" s="81">
        <f>IF($C52="","",VLOOKUP($C52,Régional!$A$1:$Y$96,16,FALSE))</f>
      </c>
      <c r="F52" s="139">
        <f>IF(ISNUMBER(VLOOKUP($C52,'Journée 1'!$D$5:$R$104,13,FALSE)),VLOOKUP($C52,'Journée 1'!$D$5:$R$104,13,FALSE),0)</f>
        <v>0</v>
      </c>
      <c r="G52" s="140">
        <f>IF(ISNUMBER(VLOOKUP($C52,'Journée 1'!$D$5:$R$104,15,FALSE)),VLOOKUP($C52,'Journée 1'!$D$5:$R$104,15,FALSE),0)</f>
        <v>0</v>
      </c>
      <c r="H52" s="140">
        <f>IF(ISNUMBER(VLOOKUP($C52,'Journée 2'!$D$5:$R$104,13,FALSE)),VLOOKUP($C52,'Journée 2'!$D$5:$R$104,13,FALSE),0)</f>
        <v>0</v>
      </c>
      <c r="I52" s="140">
        <f>IF(ISNUMBER(VLOOKUP($C52,'Journée 2'!$D$5:$R$104,15,FALSE)),VLOOKUP($C52,'Journée 2'!$D$5:$R$104,15,FALSE),0)</f>
        <v>0</v>
      </c>
      <c r="J52" s="140">
        <f>IF(ISNUMBER(VLOOKUP($C52,'Journée 3'!$D$5:$R$104,13,FALSE)),VLOOKUP($C52,'Journée 3'!$D$5:$R$104,13,FALSE),0)</f>
        <v>0</v>
      </c>
      <c r="K52" s="140">
        <f>IF(ISNUMBER(VLOOKUP($C52,'Journée 3'!$D$5:$R$104,15,FALSE)),VLOOKUP($C52,'Journée 3'!$D$5:$R$104,15,FALSE),0)</f>
        <v>0</v>
      </c>
      <c r="L52" s="140">
        <f>IF(ISNUMBER(VLOOKUP($C52,'Journée 4'!$D$5:$R$104,13,FALSE)),VLOOKUP($C52,'Journée 4'!$D$5:$R$104,13,FALSE),0)</f>
        <v>0</v>
      </c>
      <c r="M52" s="141">
        <f>IF(ISNUMBER(VLOOKUP($C52,'Journée 4'!$D$5:$R$104,15,FALSE)),VLOOKUP($C52,'Journée 4'!$D$5:$R$104,15,FALSE),0)</f>
        <v>0</v>
      </c>
      <c r="N52" s="141">
        <f>IF(ISNUMBER(VLOOKUP($C52,'Journée 5'!$D$5:$R$104,13,FALSE)),VLOOKUP($C52,'Journée 5'!$D$5:$R$104,13,FALSE),0)</f>
        <v>0</v>
      </c>
      <c r="O52" s="141">
        <f>IF(ISNUMBER(VLOOKUP($C52,'Journée 5'!$D$5:$R$104,15,FALSE)),VLOOKUP($C52,'Journée 5'!$D$5:$R$104,15,FALSE),0)</f>
        <v>0</v>
      </c>
      <c r="P52" s="141">
        <f t="shared" si="18"/>
        <v>0</v>
      </c>
      <c r="Q52" s="134">
        <f t="shared" si="19"/>
        <v>0</v>
      </c>
      <c r="R52" s="112"/>
      <c r="S52" s="55">
        <f t="shared" si="20"/>
        <v>0</v>
      </c>
      <c r="T52">
        <f t="shared" si="21"/>
        <v>0</v>
      </c>
      <c r="U52">
        <f t="shared" si="22"/>
        <v>0</v>
      </c>
      <c r="V52">
        <f t="shared" si="23"/>
        <v>0</v>
      </c>
      <c r="W52">
        <f t="shared" si="24"/>
        <v>0</v>
      </c>
      <c r="X52">
        <f t="shared" si="25"/>
        <v>0</v>
      </c>
      <c r="Y52" s="113"/>
      <c r="AA52" s="123">
        <f t="shared" si="8"/>
        <v>0</v>
      </c>
      <c r="AB52" s="123">
        <f t="shared" si="9"/>
        <v>0</v>
      </c>
      <c r="AC52" s="123">
        <f t="shared" si="10"/>
        <v>0</v>
      </c>
      <c r="AD52" s="123">
        <f t="shared" si="11"/>
        <v>0</v>
      </c>
      <c r="AE52" s="123">
        <f t="shared" si="12"/>
        <v>0</v>
      </c>
      <c r="AF52" s="123">
        <f t="shared" si="13"/>
        <v>0</v>
      </c>
      <c r="AG52" s="123">
        <f t="shared" si="14"/>
        <v>0</v>
      </c>
      <c r="AH52" s="123">
        <f t="shared" si="15"/>
        <v>0</v>
      </c>
      <c r="AI52" s="123">
        <f t="shared" si="16"/>
        <v>0</v>
      </c>
      <c r="AJ52" s="123">
        <f t="shared" si="17"/>
        <v>0</v>
      </c>
    </row>
    <row r="53" spans="1:36" ht="12.75">
      <c r="A53" s="106"/>
      <c r="B53" s="107">
        <f>IF($C53="","",CONCATENATE(VLOOKUP($C53,Accueil!$A$25:$E$124,5,FALSE),VLOOKUP($C53,Régional!$A$1:$Y$96,7,FALSE)))</f>
      </c>
      <c r="C53" s="107">
        <f>IF(Accueil!A68="","",Accueil!A68)</f>
      </c>
      <c r="D53" s="108">
        <f>IF($C53="","",VLOOKUP($C53,Régional!$A$1:$Y$96,13,FALSE))</f>
      </c>
      <c r="E53" s="106">
        <f>IF($C53="","",VLOOKUP($C53,Régional!$A$1:$Y$96,16,FALSE))</f>
      </c>
      <c r="F53" s="136">
        <f>IF(ISNUMBER(VLOOKUP($C53,'Journée 1'!$D$5:$R$104,13,FALSE)),VLOOKUP($C53,'Journée 1'!$D$5:$R$104,13,FALSE),0)</f>
        <v>0</v>
      </c>
      <c r="G53" s="137">
        <f>IF(ISNUMBER(VLOOKUP($C53,'Journée 1'!$D$5:$R$104,15,FALSE)),VLOOKUP($C53,'Journée 1'!$D$5:$R$104,15,FALSE),0)</f>
        <v>0</v>
      </c>
      <c r="H53" s="137">
        <f>IF(ISNUMBER(VLOOKUP($C53,'Journée 2'!$D$5:$R$104,13,FALSE)),VLOOKUP($C53,'Journée 2'!$D$5:$R$104,13,FALSE),0)</f>
        <v>0</v>
      </c>
      <c r="I53" s="137">
        <f>IF(ISNUMBER(VLOOKUP($C53,'Journée 2'!$D$5:$R$104,15,FALSE)),VLOOKUP($C53,'Journée 2'!$D$5:$R$104,15,FALSE),0)</f>
        <v>0</v>
      </c>
      <c r="J53" s="137">
        <f>IF(ISNUMBER(VLOOKUP($C53,'Journée 3'!$D$5:$R$104,13,FALSE)),VLOOKUP($C53,'Journée 3'!$D$5:$R$104,13,FALSE),0)</f>
        <v>0</v>
      </c>
      <c r="K53" s="137">
        <f>IF(ISNUMBER(VLOOKUP($C53,'Journée 3'!$D$5:$R$104,15,FALSE)),VLOOKUP($C53,'Journée 3'!$D$5:$R$104,15,FALSE),0)</f>
        <v>0</v>
      </c>
      <c r="L53" s="137">
        <f>IF(ISNUMBER(VLOOKUP($C53,'Journée 4'!$D$5:$R$104,13,FALSE)),VLOOKUP($C53,'Journée 4'!$D$5:$R$104,13,FALSE),0)</f>
        <v>0</v>
      </c>
      <c r="M53" s="138">
        <f>IF(ISNUMBER(VLOOKUP($C53,'Journée 4'!$D$5:$R$104,15,FALSE)),VLOOKUP($C53,'Journée 4'!$D$5:$R$104,15,FALSE),0)</f>
        <v>0</v>
      </c>
      <c r="N53" s="138">
        <f>IF(ISNUMBER(VLOOKUP($C53,'Journée 5'!$D$5:$R$104,13,FALSE)),VLOOKUP($C53,'Journée 5'!$D$5:$R$104,13,FALSE),0)</f>
        <v>0</v>
      </c>
      <c r="O53" s="138">
        <f>IF(ISNUMBER(VLOOKUP($C53,'Journée 5'!$D$5:$R$104,15,FALSE)),VLOOKUP($C53,'Journée 5'!$D$5:$R$104,15,FALSE),0)</f>
        <v>0</v>
      </c>
      <c r="P53" s="138">
        <f t="shared" si="18"/>
        <v>0</v>
      </c>
      <c r="Q53" s="133">
        <f t="shared" si="19"/>
        <v>0</v>
      </c>
      <c r="R53" s="87"/>
      <c r="S53" s="55">
        <f t="shared" si="20"/>
        <v>0</v>
      </c>
      <c r="T53">
        <f t="shared" si="21"/>
        <v>0</v>
      </c>
      <c r="U53">
        <f t="shared" si="22"/>
        <v>0</v>
      </c>
      <c r="V53">
        <f t="shared" si="23"/>
        <v>0</v>
      </c>
      <c r="W53">
        <f t="shared" si="24"/>
        <v>0</v>
      </c>
      <c r="X53">
        <f t="shared" si="25"/>
        <v>0</v>
      </c>
      <c r="AA53" s="123">
        <f t="shared" si="8"/>
        <v>0</v>
      </c>
      <c r="AB53" s="123">
        <f t="shared" si="9"/>
        <v>0</v>
      </c>
      <c r="AC53" s="123">
        <f t="shared" si="10"/>
        <v>0</v>
      </c>
      <c r="AD53" s="123">
        <f t="shared" si="11"/>
        <v>0</v>
      </c>
      <c r="AE53" s="123">
        <f t="shared" si="12"/>
        <v>0</v>
      </c>
      <c r="AF53" s="123">
        <f t="shared" si="13"/>
        <v>0</v>
      </c>
      <c r="AG53" s="123">
        <f t="shared" si="14"/>
        <v>0</v>
      </c>
      <c r="AH53" s="123">
        <f t="shared" si="15"/>
        <v>0</v>
      </c>
      <c r="AI53" s="123">
        <f t="shared" si="16"/>
        <v>0</v>
      </c>
      <c r="AJ53" s="123">
        <f t="shared" si="17"/>
        <v>0</v>
      </c>
    </row>
    <row r="54" spans="1:36" ht="12.75">
      <c r="A54" s="106"/>
      <c r="B54" s="107">
        <f>IF($C54="","",CONCATENATE(VLOOKUP($C54,Accueil!$A$25:$E$124,5,FALSE),VLOOKUP($C54,Régional!$A$1:$Y$96,7,FALSE)))</f>
      </c>
      <c r="C54" s="107">
        <f>IF(Accueil!A71="","",Accueil!A71)</f>
      </c>
      <c r="D54" s="108">
        <f>IF($C54="","",VLOOKUP($C54,Régional!$A$1:$Y$96,13,FALSE))</f>
      </c>
      <c r="E54" s="106">
        <f>IF($C54="","",VLOOKUP($C54,Régional!$A$1:$Y$96,16,FALSE))</f>
      </c>
      <c r="F54" s="136">
        <f>IF(ISNUMBER(VLOOKUP($C54,'Journée 1'!$D$5:$R$104,13,FALSE)),VLOOKUP($C54,'Journée 1'!$D$5:$R$104,13,FALSE),0)</f>
        <v>0</v>
      </c>
      <c r="G54" s="137">
        <f>IF(ISNUMBER(VLOOKUP($C54,'Journée 1'!$D$5:$R$104,15,FALSE)),VLOOKUP($C54,'Journée 1'!$D$5:$R$104,15,FALSE),0)</f>
        <v>0</v>
      </c>
      <c r="H54" s="137">
        <f>IF(ISNUMBER(VLOOKUP($C54,'Journée 2'!$D$5:$R$104,13,FALSE)),VLOOKUP($C54,'Journée 2'!$D$5:$R$104,13,FALSE),0)</f>
        <v>0</v>
      </c>
      <c r="I54" s="137">
        <f>IF(ISNUMBER(VLOOKUP($C54,'Journée 2'!$D$5:$R$104,15,FALSE)),VLOOKUP($C54,'Journée 2'!$D$5:$R$104,15,FALSE),0)</f>
        <v>0</v>
      </c>
      <c r="J54" s="137">
        <f>IF(ISNUMBER(VLOOKUP($C54,'Journée 3'!$D$5:$R$104,13,FALSE)),VLOOKUP($C54,'Journée 3'!$D$5:$R$104,13,FALSE),0)</f>
        <v>0</v>
      </c>
      <c r="K54" s="137">
        <f>IF(ISNUMBER(VLOOKUP($C54,'Journée 3'!$D$5:$R$104,15,FALSE)),VLOOKUP($C54,'Journée 3'!$D$5:$R$104,15,FALSE),0)</f>
        <v>0</v>
      </c>
      <c r="L54" s="137">
        <f>IF(ISNUMBER(VLOOKUP($C54,'Journée 4'!$D$5:$R$104,13,FALSE)),VLOOKUP($C54,'Journée 4'!$D$5:$R$104,13,FALSE),0)</f>
        <v>0</v>
      </c>
      <c r="M54" s="138">
        <f>IF(ISNUMBER(VLOOKUP($C54,'Journée 4'!$D$5:$R$104,15,FALSE)),VLOOKUP($C54,'Journée 4'!$D$5:$R$104,15,FALSE),0)</f>
        <v>0</v>
      </c>
      <c r="N54" s="138">
        <f>IF(ISNUMBER(VLOOKUP($C54,'Journée 5'!$D$5:$R$104,13,FALSE)),VLOOKUP($C54,'Journée 5'!$D$5:$R$104,13,FALSE),0)</f>
        <v>0</v>
      </c>
      <c r="O54" s="138">
        <f>IF(ISNUMBER(VLOOKUP($C54,'Journée 5'!$D$5:$R$104,15,FALSE)),VLOOKUP($C54,'Journée 5'!$D$5:$R$104,15,FALSE),0)</f>
        <v>0</v>
      </c>
      <c r="P54" s="138">
        <f t="shared" si="18"/>
        <v>0</v>
      </c>
      <c r="Q54" s="133">
        <f t="shared" si="19"/>
        <v>0</v>
      </c>
      <c r="R54" s="112"/>
      <c r="S54" s="55">
        <f t="shared" si="20"/>
        <v>0</v>
      </c>
      <c r="T54">
        <f t="shared" si="21"/>
        <v>0</v>
      </c>
      <c r="U54">
        <f t="shared" si="22"/>
        <v>0</v>
      </c>
      <c r="V54">
        <f t="shared" si="23"/>
        <v>0</v>
      </c>
      <c r="W54">
        <f t="shared" si="24"/>
        <v>0</v>
      </c>
      <c r="X54">
        <f t="shared" si="25"/>
        <v>0</v>
      </c>
      <c r="Y54" s="115"/>
      <c r="AA54" s="123">
        <f t="shared" si="8"/>
        <v>0</v>
      </c>
      <c r="AB54" s="123">
        <f t="shared" si="9"/>
        <v>0</v>
      </c>
      <c r="AC54" s="123">
        <f t="shared" si="10"/>
        <v>0</v>
      </c>
      <c r="AD54" s="123">
        <f t="shared" si="11"/>
        <v>0</v>
      </c>
      <c r="AE54" s="123">
        <f t="shared" si="12"/>
        <v>0</v>
      </c>
      <c r="AF54" s="123">
        <f t="shared" si="13"/>
        <v>0</v>
      </c>
      <c r="AG54" s="123">
        <f t="shared" si="14"/>
        <v>0</v>
      </c>
      <c r="AH54" s="123">
        <f t="shared" si="15"/>
        <v>0</v>
      </c>
      <c r="AI54" s="123">
        <f t="shared" si="16"/>
        <v>0</v>
      </c>
      <c r="AJ54" s="123">
        <f t="shared" si="17"/>
        <v>0</v>
      </c>
    </row>
    <row r="55" spans="2:36" ht="12.75">
      <c r="B55">
        <f>IF($C55="","",CONCATENATE(VLOOKUP($C55,Accueil!$A$25:$E$124,5,FALSE),VLOOKUP($C55,Régional!$A$1:$Y$96,7,FALSE)))</f>
      </c>
      <c r="C55">
        <f>IF(Accueil!A70="","",Accueil!A70)</f>
      </c>
      <c r="D55">
        <f>IF($C55="","",VLOOKUP($C55,Régional!$A$1:$Y$96,13,FALSE))</f>
      </c>
      <c r="E55">
        <f>IF($C55="","",VLOOKUP($C55,Régional!$A$1:$Y$96,16,FALSE))</f>
      </c>
      <c r="F55">
        <f>IF(ISNUMBER(VLOOKUP($C55,'Journée 1'!$D$5:$R$104,13,FALSE)),VLOOKUP($C55,'Journée 1'!$D$5:$R$104,13,FALSE),0)</f>
        <v>0</v>
      </c>
      <c r="G55">
        <f>IF(ISNUMBER(VLOOKUP($C55,'Journée 1'!$D$5:$R$104,15,FALSE)),VLOOKUP($C55,'Journée 1'!$D$5:$R$104,15,FALSE),0)</f>
        <v>0</v>
      </c>
      <c r="H55">
        <f>IF(ISNUMBER(VLOOKUP($C55,'Journée 2'!$D$5:$R$104,13,FALSE)),VLOOKUP($C55,'Journée 2'!$D$5:$R$104,13,FALSE),0)</f>
        <v>0</v>
      </c>
      <c r="I55">
        <f>IF(ISNUMBER(VLOOKUP($C55,'Journée 2'!$D$5:$R$104,15,FALSE)),VLOOKUP($C55,'Journée 2'!$D$5:$R$104,15,FALSE),0)</f>
        <v>0</v>
      </c>
      <c r="J55">
        <f>IF(ISNUMBER(VLOOKUP($C55,'Journée 3'!$D$5:$R$104,13,FALSE)),VLOOKUP($C55,'Journée 3'!$D$5:$R$104,13,FALSE),0)</f>
        <v>0</v>
      </c>
      <c r="K55">
        <f>IF(ISNUMBER(VLOOKUP($C55,'Journée 3'!$D$5:$R$104,15,FALSE)),VLOOKUP($C55,'Journée 3'!$D$5:$R$104,15,FALSE),0)</f>
        <v>0</v>
      </c>
      <c r="L55">
        <f>IF(ISNUMBER(VLOOKUP($C55,'Journée 4'!$D$5:$R$104,13,FALSE)),VLOOKUP($C55,'Journée 4'!$D$5:$R$104,13,FALSE),0)</f>
        <v>0</v>
      </c>
      <c r="M55">
        <f>IF(ISNUMBER(VLOOKUP($C55,'Journée 4'!$D$5:$R$104,15,FALSE)),VLOOKUP($C55,'Journée 4'!$D$5:$R$104,15,FALSE),0)</f>
        <v>0</v>
      </c>
      <c r="N55">
        <f>IF(ISNUMBER(VLOOKUP($C55,'Journée 5'!$D$5:$R$104,13,FALSE)),VLOOKUP($C55,'Journée 5'!$D$5:$R$104,13,FALSE),0)</f>
        <v>0</v>
      </c>
      <c r="O55">
        <f>IF(ISNUMBER(VLOOKUP($C55,'Journée 5'!$D$5:$R$104,15,FALSE)),VLOOKUP($C55,'Journée 5'!$D$5:$R$104,15,FALSE),0)</f>
        <v>0</v>
      </c>
      <c r="P55">
        <f t="shared" si="18"/>
        <v>0</v>
      </c>
      <c r="Q55">
        <f t="shared" si="19"/>
        <v>0</v>
      </c>
      <c r="R55" s="90"/>
      <c r="S55" s="55">
        <f t="shared" si="20"/>
        <v>0</v>
      </c>
      <c r="T55">
        <f t="shared" si="21"/>
        <v>0</v>
      </c>
      <c r="U55">
        <f t="shared" si="22"/>
        <v>0</v>
      </c>
      <c r="V55">
        <f t="shared" si="23"/>
        <v>0</v>
      </c>
      <c r="W55">
        <f t="shared" si="24"/>
        <v>0</v>
      </c>
      <c r="X55">
        <f t="shared" si="25"/>
        <v>0</v>
      </c>
      <c r="Y55" s="114"/>
      <c r="AA55" s="123">
        <f t="shared" si="8"/>
        <v>0</v>
      </c>
      <c r="AB55" s="123">
        <f t="shared" si="9"/>
        <v>0</v>
      </c>
      <c r="AC55" s="123">
        <f t="shared" si="10"/>
        <v>0</v>
      </c>
      <c r="AD55" s="123">
        <f t="shared" si="11"/>
        <v>0</v>
      </c>
      <c r="AE55" s="123">
        <f t="shared" si="12"/>
        <v>0</v>
      </c>
      <c r="AF55" s="123">
        <f t="shared" si="13"/>
        <v>0</v>
      </c>
      <c r="AG55" s="123">
        <f t="shared" si="14"/>
        <v>0</v>
      </c>
      <c r="AH55" s="123">
        <f t="shared" si="15"/>
        <v>0</v>
      </c>
      <c r="AI55" s="123">
        <f t="shared" si="16"/>
        <v>0</v>
      </c>
      <c r="AJ55" s="123">
        <f t="shared" si="17"/>
        <v>0</v>
      </c>
    </row>
    <row r="56" spans="2:36" ht="12.75">
      <c r="B56">
        <f>IF($C56="","",CONCATENATE(VLOOKUP($C56,Accueil!$A$25:$E$124,5,FALSE),VLOOKUP($C56,Régional!$A$1:$Y$96,7,FALSE)))</f>
      </c>
      <c r="C56">
        <f>IF(Accueil!A75="","",Accueil!A75)</f>
      </c>
      <c r="D56">
        <f>IF($C56="","",VLOOKUP($C56,Régional!$A$1:$Y$96,13,FALSE))</f>
      </c>
      <c r="E56">
        <f>IF($C56="","",VLOOKUP($C56,Régional!$A$1:$Y$96,16,FALSE))</f>
      </c>
      <c r="F56">
        <f>IF(ISNUMBER(VLOOKUP($C56,'Journée 1'!$D$5:$R$104,13,FALSE)),VLOOKUP($C56,'Journée 1'!$D$5:$R$104,13,FALSE),0)</f>
        <v>0</v>
      </c>
      <c r="G56">
        <f>IF(ISNUMBER(VLOOKUP($C56,'Journée 1'!$D$5:$R$104,15,FALSE)),VLOOKUP($C56,'Journée 1'!$D$5:$R$104,15,FALSE),0)</f>
        <v>0</v>
      </c>
      <c r="H56">
        <f>IF(ISNUMBER(VLOOKUP($C56,'Journée 2'!$D$5:$R$104,13,FALSE)),VLOOKUP($C56,'Journée 2'!$D$5:$R$104,13,FALSE),0)</f>
        <v>0</v>
      </c>
      <c r="I56">
        <f>IF(ISNUMBER(VLOOKUP($C56,'Journée 2'!$D$5:$R$104,15,FALSE)),VLOOKUP($C56,'Journée 2'!$D$5:$R$104,15,FALSE),0)</f>
        <v>0</v>
      </c>
      <c r="J56">
        <f>IF(ISNUMBER(VLOOKUP($C56,'Journée 3'!$D$5:$R$104,13,FALSE)),VLOOKUP($C56,'Journée 3'!$D$5:$R$104,13,FALSE),0)</f>
        <v>0</v>
      </c>
      <c r="K56">
        <f>IF(ISNUMBER(VLOOKUP($C56,'Journée 3'!$D$5:$R$104,15,FALSE)),VLOOKUP($C56,'Journée 3'!$D$5:$R$104,15,FALSE),0)</f>
        <v>0</v>
      </c>
      <c r="L56">
        <f>IF(ISNUMBER(VLOOKUP($C56,'Journée 4'!$D$5:$R$104,13,FALSE)),VLOOKUP($C56,'Journée 4'!$D$5:$R$104,13,FALSE),0)</f>
        <v>0</v>
      </c>
      <c r="M56">
        <f>IF(ISNUMBER(VLOOKUP($C56,'Journée 4'!$D$5:$R$104,15,FALSE)),VLOOKUP($C56,'Journée 4'!$D$5:$R$104,15,FALSE),0)</f>
        <v>0</v>
      </c>
      <c r="N56">
        <f>IF(ISNUMBER(VLOOKUP($C56,'Journée 5'!$D$5:$R$104,13,FALSE)),VLOOKUP($C56,'Journée 5'!$D$5:$R$104,13,FALSE),0)</f>
        <v>0</v>
      </c>
      <c r="O56">
        <f>IF(ISNUMBER(VLOOKUP($C56,'Journée 5'!$D$5:$R$104,15,FALSE)),VLOOKUP($C56,'Journée 5'!$D$5:$R$104,15,FALSE),0)</f>
        <v>0</v>
      </c>
      <c r="P56">
        <f t="shared" si="18"/>
        <v>0</v>
      </c>
      <c r="Q56">
        <f t="shared" si="19"/>
        <v>0</v>
      </c>
      <c r="R56" s="90"/>
      <c r="S56" s="55">
        <f t="shared" si="20"/>
        <v>0</v>
      </c>
      <c r="T56">
        <f t="shared" si="21"/>
        <v>0</v>
      </c>
      <c r="U56">
        <f t="shared" si="22"/>
        <v>0</v>
      </c>
      <c r="V56">
        <f t="shared" si="23"/>
        <v>0</v>
      </c>
      <c r="W56">
        <f t="shared" si="24"/>
        <v>0</v>
      </c>
      <c r="X56">
        <f t="shared" si="25"/>
        <v>0</v>
      </c>
      <c r="AA56" s="123">
        <f t="shared" si="8"/>
        <v>0</v>
      </c>
      <c r="AB56" s="123">
        <f t="shared" si="9"/>
        <v>0</v>
      </c>
      <c r="AC56" s="123">
        <f t="shared" si="10"/>
        <v>0</v>
      </c>
      <c r="AD56" s="123">
        <f t="shared" si="11"/>
        <v>0</v>
      </c>
      <c r="AE56" s="123">
        <f t="shared" si="12"/>
        <v>0</v>
      </c>
      <c r="AF56" s="123">
        <f t="shared" si="13"/>
        <v>0</v>
      </c>
      <c r="AG56" s="123">
        <f t="shared" si="14"/>
        <v>0</v>
      </c>
      <c r="AH56" s="123">
        <f t="shared" si="15"/>
        <v>0</v>
      </c>
      <c r="AI56" s="123">
        <f t="shared" si="16"/>
        <v>0</v>
      </c>
      <c r="AJ56" s="123">
        <f t="shared" si="17"/>
        <v>0</v>
      </c>
    </row>
    <row r="57" spans="2:36" ht="12.75">
      <c r="B57">
        <f>IF($C57="","",CONCATENATE(VLOOKUP($C57,Accueil!$A$25:$E$124,5,FALSE),VLOOKUP($C57,Régional!$A$1:$Y$96,7,FALSE)))</f>
      </c>
      <c r="C57">
        <f>IF(Accueil!A87="","",Accueil!A87)</f>
      </c>
      <c r="D57">
        <f>IF($C57="","",VLOOKUP($C57,Régional!$A$1:$Y$96,13,FALSE))</f>
      </c>
      <c r="E57">
        <f>IF($C57="","",VLOOKUP($C57,Régional!$A$1:$Y$96,16,FALSE))</f>
      </c>
      <c r="F57">
        <f>IF(ISNUMBER(VLOOKUP($C57,'Journée 1'!$D$5:$R$104,13,FALSE)),VLOOKUP($C57,'Journée 1'!$D$5:$R$104,13,FALSE),0)</f>
        <v>0</v>
      </c>
      <c r="G57">
        <f>IF(ISNUMBER(VLOOKUP($C57,'Journée 1'!$D$5:$R$104,15,FALSE)),VLOOKUP($C57,'Journée 1'!$D$5:$R$104,15,FALSE),0)</f>
        <v>0</v>
      </c>
      <c r="H57">
        <f>IF(ISNUMBER(VLOOKUP($C57,'Journée 2'!$D$5:$R$104,13,FALSE)),VLOOKUP($C57,'Journée 2'!$D$5:$R$104,13,FALSE),0)</f>
        <v>0</v>
      </c>
      <c r="I57">
        <f>IF(ISNUMBER(VLOOKUP($C57,'Journée 2'!$D$5:$R$104,15,FALSE)),VLOOKUP($C57,'Journée 2'!$D$5:$R$104,15,FALSE),0)</f>
        <v>0</v>
      </c>
      <c r="J57">
        <f>IF(ISNUMBER(VLOOKUP($C57,'Journée 3'!$D$5:$R$104,13,FALSE)),VLOOKUP($C57,'Journée 3'!$D$5:$R$104,13,FALSE),0)</f>
        <v>0</v>
      </c>
      <c r="K57">
        <f>IF(ISNUMBER(VLOOKUP($C57,'Journée 3'!$D$5:$R$104,15,FALSE)),VLOOKUP($C57,'Journée 3'!$D$5:$R$104,15,FALSE),0)</f>
        <v>0</v>
      </c>
      <c r="L57">
        <f>IF(ISNUMBER(VLOOKUP($C57,'Journée 4'!$D$5:$R$104,13,FALSE)),VLOOKUP($C57,'Journée 4'!$D$5:$R$104,13,FALSE),0)</f>
        <v>0</v>
      </c>
      <c r="M57">
        <f>IF(ISNUMBER(VLOOKUP($C57,'Journée 4'!$D$5:$R$104,15,FALSE)),VLOOKUP($C57,'Journée 4'!$D$5:$R$104,15,FALSE),0)</f>
        <v>0</v>
      </c>
      <c r="N57">
        <f>IF(ISNUMBER(VLOOKUP($C57,'Journée 5'!$D$5:$R$104,13,FALSE)),VLOOKUP($C57,'Journée 5'!$D$5:$R$104,13,FALSE),0)</f>
        <v>0</v>
      </c>
      <c r="O57">
        <f>IF(ISNUMBER(VLOOKUP($C57,'Journée 5'!$D$5:$R$104,15,FALSE)),VLOOKUP($C57,'Journée 5'!$D$5:$R$104,15,FALSE),0)</f>
        <v>0</v>
      </c>
      <c r="P57">
        <f t="shared" si="18"/>
        <v>0</v>
      </c>
      <c r="Q57">
        <f t="shared" si="19"/>
        <v>0</v>
      </c>
      <c r="R57" s="90"/>
      <c r="S57" s="55">
        <f t="shared" si="20"/>
        <v>0</v>
      </c>
      <c r="T57">
        <f t="shared" si="21"/>
        <v>0</v>
      </c>
      <c r="U57">
        <f t="shared" si="22"/>
        <v>0</v>
      </c>
      <c r="V57">
        <f t="shared" si="23"/>
        <v>0</v>
      </c>
      <c r="W57">
        <f t="shared" si="24"/>
        <v>0</v>
      </c>
      <c r="X57">
        <f t="shared" si="25"/>
        <v>0</v>
      </c>
      <c r="AA57" s="123">
        <f t="shared" si="8"/>
        <v>0</v>
      </c>
      <c r="AB57" s="123">
        <f t="shared" si="9"/>
        <v>0</v>
      </c>
      <c r="AC57" s="123">
        <f t="shared" si="10"/>
        <v>0</v>
      </c>
      <c r="AD57" s="123">
        <f t="shared" si="11"/>
        <v>0</v>
      </c>
      <c r="AE57" s="123">
        <f t="shared" si="12"/>
        <v>0</v>
      </c>
      <c r="AF57" s="123">
        <f t="shared" si="13"/>
        <v>0</v>
      </c>
      <c r="AG57" s="123">
        <f t="shared" si="14"/>
        <v>0</v>
      </c>
      <c r="AH57" s="123">
        <f t="shared" si="15"/>
        <v>0</v>
      </c>
      <c r="AI57" s="123">
        <f t="shared" si="16"/>
        <v>0</v>
      </c>
      <c r="AJ57" s="123">
        <f t="shared" si="17"/>
        <v>0</v>
      </c>
    </row>
    <row r="58" spans="2:36" ht="12.75">
      <c r="B58">
        <f>IF($C58="","",CONCATENATE(VLOOKUP($C58,Accueil!$A$25:$E$124,5,FALSE),VLOOKUP($C58,Régional!$A$1:$Y$96,7,FALSE)))</f>
      </c>
      <c r="C58">
        <f>IF(Accueil!A78="","",Accueil!A78)</f>
      </c>
      <c r="D58">
        <f>IF($C58="","",VLOOKUP($C58,Régional!$A$1:$Y$96,13,FALSE))</f>
      </c>
      <c r="E58">
        <f>IF($C58="","",VLOOKUP($C58,Régional!$A$1:$Y$96,16,FALSE))</f>
      </c>
      <c r="F58">
        <f>IF(ISNUMBER(VLOOKUP($C58,'Journée 1'!$D$5:$R$104,13,FALSE)),VLOOKUP($C58,'Journée 1'!$D$5:$R$104,13,FALSE),0)</f>
        <v>0</v>
      </c>
      <c r="G58">
        <f>IF(ISNUMBER(VLOOKUP($C58,'Journée 1'!$D$5:$R$104,15,FALSE)),VLOOKUP($C58,'Journée 1'!$D$5:$R$104,15,FALSE),0)</f>
        <v>0</v>
      </c>
      <c r="H58">
        <f>IF(ISNUMBER(VLOOKUP($C58,'Journée 2'!$D$5:$R$104,13,FALSE)),VLOOKUP($C58,'Journée 2'!$D$5:$R$104,13,FALSE),0)</f>
        <v>0</v>
      </c>
      <c r="I58">
        <f>IF(ISNUMBER(VLOOKUP($C58,'Journée 2'!$D$5:$R$104,15,FALSE)),VLOOKUP($C58,'Journée 2'!$D$5:$R$104,15,FALSE),0)</f>
        <v>0</v>
      </c>
      <c r="J58">
        <f>IF(ISNUMBER(VLOOKUP($C58,'Journée 3'!$D$5:$R$104,13,FALSE)),VLOOKUP($C58,'Journée 3'!$D$5:$R$104,13,FALSE),0)</f>
        <v>0</v>
      </c>
      <c r="K58">
        <f>IF(ISNUMBER(VLOOKUP($C58,'Journée 3'!$D$5:$R$104,15,FALSE)),VLOOKUP($C58,'Journée 3'!$D$5:$R$104,15,FALSE),0)</f>
        <v>0</v>
      </c>
      <c r="L58">
        <f>IF(ISNUMBER(VLOOKUP($C58,'Journée 4'!$D$5:$R$104,13,FALSE)),VLOOKUP($C58,'Journée 4'!$D$5:$R$104,13,FALSE),0)</f>
        <v>0</v>
      </c>
      <c r="M58">
        <f>IF(ISNUMBER(VLOOKUP($C58,'Journée 4'!$D$5:$R$104,15,FALSE)),VLOOKUP($C58,'Journée 4'!$D$5:$R$104,15,FALSE),0)</f>
        <v>0</v>
      </c>
      <c r="N58">
        <f>IF(ISNUMBER(VLOOKUP($C58,'Journée 5'!$D$5:$R$104,13,FALSE)),VLOOKUP($C58,'Journée 5'!$D$5:$R$104,13,FALSE),0)</f>
        <v>0</v>
      </c>
      <c r="O58">
        <f>IF(ISNUMBER(VLOOKUP($C58,'Journée 5'!$D$5:$R$104,15,FALSE)),VLOOKUP($C58,'Journée 5'!$D$5:$R$104,15,FALSE),0)</f>
        <v>0</v>
      </c>
      <c r="P58">
        <f t="shared" si="18"/>
        <v>0</v>
      </c>
      <c r="Q58">
        <f t="shared" si="19"/>
        <v>0</v>
      </c>
      <c r="R58" s="90"/>
      <c r="S58" s="55">
        <f t="shared" si="20"/>
        <v>0</v>
      </c>
      <c r="T58">
        <f t="shared" si="21"/>
        <v>0</v>
      </c>
      <c r="U58">
        <f t="shared" si="22"/>
        <v>0</v>
      </c>
      <c r="V58">
        <f t="shared" si="23"/>
        <v>0</v>
      </c>
      <c r="W58">
        <f t="shared" si="24"/>
        <v>0</v>
      </c>
      <c r="X58">
        <f t="shared" si="25"/>
        <v>0</v>
      </c>
      <c r="AA58" s="123">
        <f t="shared" si="8"/>
        <v>0</v>
      </c>
      <c r="AB58" s="123">
        <f t="shared" si="9"/>
        <v>0</v>
      </c>
      <c r="AC58" s="123">
        <f t="shared" si="10"/>
        <v>0</v>
      </c>
      <c r="AD58" s="123">
        <f t="shared" si="11"/>
        <v>0</v>
      </c>
      <c r="AE58" s="123">
        <f t="shared" si="12"/>
        <v>0</v>
      </c>
      <c r="AF58" s="123">
        <f t="shared" si="13"/>
        <v>0</v>
      </c>
      <c r="AG58" s="123">
        <f t="shared" si="14"/>
        <v>0</v>
      </c>
      <c r="AH58" s="123">
        <f t="shared" si="15"/>
        <v>0</v>
      </c>
      <c r="AI58" s="123">
        <f t="shared" si="16"/>
        <v>0</v>
      </c>
      <c r="AJ58" s="123">
        <f t="shared" si="17"/>
        <v>0</v>
      </c>
    </row>
    <row r="59" spans="2:36" ht="12.75">
      <c r="B59">
        <f>IF($C59="","",CONCATENATE(VLOOKUP($C59,Accueil!$A$25:$E$124,5,FALSE),VLOOKUP($C59,Régional!$A$1:$Y$96,7,FALSE)))</f>
      </c>
      <c r="C59">
        <f>IF(Accueil!A79="","",Accueil!A79)</f>
      </c>
      <c r="D59">
        <f>IF($C59="","",VLOOKUP($C59,Régional!$A$1:$Y$96,13,FALSE))</f>
      </c>
      <c r="E59">
        <f>IF($C59="","",VLOOKUP($C59,Régional!$A$1:$Y$96,16,FALSE))</f>
      </c>
      <c r="F59">
        <f>IF(ISNUMBER(VLOOKUP($C59,'Journée 1'!$D$5:$R$104,13,FALSE)),VLOOKUP($C59,'Journée 1'!$D$5:$R$104,13,FALSE),0)</f>
        <v>0</v>
      </c>
      <c r="G59">
        <f>IF(ISNUMBER(VLOOKUP($C59,'Journée 1'!$D$5:$R$104,15,FALSE)),VLOOKUP($C59,'Journée 1'!$D$5:$R$104,15,FALSE),0)</f>
        <v>0</v>
      </c>
      <c r="H59">
        <f>IF(ISNUMBER(VLOOKUP($C59,'Journée 2'!$D$5:$R$104,13,FALSE)),VLOOKUP($C59,'Journée 2'!$D$5:$R$104,13,FALSE),0)</f>
        <v>0</v>
      </c>
      <c r="I59">
        <f>IF(ISNUMBER(VLOOKUP($C59,'Journée 2'!$D$5:$R$104,15,FALSE)),VLOOKUP($C59,'Journée 2'!$D$5:$R$104,15,FALSE),0)</f>
        <v>0</v>
      </c>
      <c r="J59">
        <f>IF(ISNUMBER(VLOOKUP($C59,'Journée 3'!$D$5:$R$104,13,FALSE)),VLOOKUP($C59,'Journée 3'!$D$5:$R$104,13,FALSE),0)</f>
        <v>0</v>
      </c>
      <c r="K59">
        <f>IF(ISNUMBER(VLOOKUP($C59,'Journée 3'!$D$5:$R$104,15,FALSE)),VLOOKUP($C59,'Journée 3'!$D$5:$R$104,15,FALSE),0)</f>
        <v>0</v>
      </c>
      <c r="L59">
        <f>IF(ISNUMBER(VLOOKUP($C59,'Journée 4'!$D$5:$R$104,13,FALSE)),VLOOKUP($C59,'Journée 4'!$D$5:$R$104,13,FALSE),0)</f>
        <v>0</v>
      </c>
      <c r="M59">
        <f>IF(ISNUMBER(VLOOKUP($C59,'Journée 4'!$D$5:$R$104,15,FALSE)),VLOOKUP($C59,'Journée 4'!$D$5:$R$104,15,FALSE),0)</f>
        <v>0</v>
      </c>
      <c r="N59">
        <f>IF(ISNUMBER(VLOOKUP($C59,'Journée 5'!$D$5:$R$104,13,FALSE)),VLOOKUP($C59,'Journée 5'!$D$5:$R$104,13,FALSE),0)</f>
        <v>0</v>
      </c>
      <c r="O59">
        <f>IF(ISNUMBER(VLOOKUP($C59,'Journée 5'!$D$5:$R$104,15,FALSE)),VLOOKUP($C59,'Journée 5'!$D$5:$R$104,15,FALSE),0)</f>
        <v>0</v>
      </c>
      <c r="P59">
        <f t="shared" si="18"/>
        <v>0</v>
      </c>
      <c r="Q59">
        <f t="shared" si="19"/>
        <v>0</v>
      </c>
      <c r="R59" s="90"/>
      <c r="S59" s="55">
        <f t="shared" si="20"/>
        <v>0</v>
      </c>
      <c r="T59">
        <f t="shared" si="21"/>
        <v>0</v>
      </c>
      <c r="U59">
        <f t="shared" si="22"/>
        <v>0</v>
      </c>
      <c r="V59">
        <f t="shared" si="23"/>
        <v>0</v>
      </c>
      <c r="W59">
        <f t="shared" si="24"/>
        <v>0</v>
      </c>
      <c r="X59">
        <f t="shared" si="25"/>
        <v>0</v>
      </c>
      <c r="AA59" s="123">
        <f t="shared" si="8"/>
        <v>0</v>
      </c>
      <c r="AB59" s="123">
        <f t="shared" si="9"/>
        <v>0</v>
      </c>
      <c r="AC59" s="123">
        <f t="shared" si="10"/>
        <v>0</v>
      </c>
      <c r="AD59" s="123">
        <f t="shared" si="11"/>
        <v>0</v>
      </c>
      <c r="AE59" s="123">
        <f t="shared" si="12"/>
        <v>0</v>
      </c>
      <c r="AF59" s="123">
        <f t="shared" si="13"/>
        <v>0</v>
      </c>
      <c r="AG59" s="123">
        <f t="shared" si="14"/>
        <v>0</v>
      </c>
      <c r="AH59" s="123">
        <f t="shared" si="15"/>
        <v>0</v>
      </c>
      <c r="AI59" s="123">
        <f t="shared" si="16"/>
        <v>0</v>
      </c>
      <c r="AJ59" s="123">
        <f t="shared" si="17"/>
        <v>0</v>
      </c>
    </row>
    <row r="60" spans="2:36" ht="12.75">
      <c r="B60">
        <f>IF($C60="","",CONCATENATE(VLOOKUP($C60,Accueil!$A$25:$E$124,5,FALSE),VLOOKUP($C60,Régional!$A$1:$Y$96,7,FALSE)))</f>
      </c>
      <c r="C60">
        <f>IF(Accueil!A80="","",Accueil!A80)</f>
      </c>
      <c r="D60">
        <f>IF($C60="","",VLOOKUP($C60,Régional!$A$1:$Y$96,13,FALSE))</f>
      </c>
      <c r="E60">
        <f>IF($C60="","",VLOOKUP($C60,Régional!$A$1:$Y$96,16,FALSE))</f>
      </c>
      <c r="F60">
        <f>IF(ISNUMBER(VLOOKUP($C60,'Journée 1'!$D$5:$R$104,13,FALSE)),VLOOKUP($C60,'Journée 1'!$D$5:$R$104,13,FALSE),0)</f>
        <v>0</v>
      </c>
      <c r="G60">
        <f>IF(ISNUMBER(VLOOKUP($C60,'Journée 1'!$D$5:$R$104,15,FALSE)),VLOOKUP($C60,'Journée 1'!$D$5:$R$104,15,FALSE),0)</f>
        <v>0</v>
      </c>
      <c r="H60">
        <f>IF(ISNUMBER(VLOOKUP($C60,'Journée 2'!$D$5:$R$104,13,FALSE)),VLOOKUP($C60,'Journée 2'!$D$5:$R$104,13,FALSE),0)</f>
        <v>0</v>
      </c>
      <c r="I60">
        <f>IF(ISNUMBER(VLOOKUP($C60,'Journée 2'!$D$5:$R$104,15,FALSE)),VLOOKUP($C60,'Journée 2'!$D$5:$R$104,15,FALSE),0)</f>
        <v>0</v>
      </c>
      <c r="J60">
        <f>IF(ISNUMBER(VLOOKUP($C60,'Journée 3'!$D$5:$R$104,13,FALSE)),VLOOKUP($C60,'Journée 3'!$D$5:$R$104,13,FALSE),0)</f>
        <v>0</v>
      </c>
      <c r="K60">
        <f>IF(ISNUMBER(VLOOKUP($C60,'Journée 3'!$D$5:$R$104,15,FALSE)),VLOOKUP($C60,'Journée 3'!$D$5:$R$104,15,FALSE),0)</f>
        <v>0</v>
      </c>
      <c r="L60">
        <f>IF(ISNUMBER(VLOOKUP($C60,'Journée 4'!$D$5:$R$104,13,FALSE)),VLOOKUP($C60,'Journée 4'!$D$5:$R$104,13,FALSE),0)</f>
        <v>0</v>
      </c>
      <c r="M60">
        <f>IF(ISNUMBER(VLOOKUP($C60,'Journée 4'!$D$5:$R$104,15,FALSE)),VLOOKUP($C60,'Journée 4'!$D$5:$R$104,15,FALSE),0)</f>
        <v>0</v>
      </c>
      <c r="N60">
        <f>IF(ISNUMBER(VLOOKUP($C60,'Journée 5'!$D$5:$R$104,13,FALSE)),VLOOKUP($C60,'Journée 5'!$D$5:$R$104,13,FALSE),0)</f>
        <v>0</v>
      </c>
      <c r="O60">
        <f>IF(ISNUMBER(VLOOKUP($C60,'Journée 5'!$D$5:$R$104,15,FALSE)),VLOOKUP($C60,'Journée 5'!$D$5:$R$104,15,FALSE),0)</f>
        <v>0</v>
      </c>
      <c r="P60">
        <f t="shared" si="18"/>
        <v>0</v>
      </c>
      <c r="Q60">
        <f t="shared" si="19"/>
        <v>0</v>
      </c>
      <c r="R60" s="90"/>
      <c r="S60" s="55">
        <f t="shared" si="20"/>
        <v>0</v>
      </c>
      <c r="T60">
        <f t="shared" si="21"/>
        <v>0</v>
      </c>
      <c r="U60">
        <f t="shared" si="22"/>
        <v>0</v>
      </c>
      <c r="V60">
        <f t="shared" si="23"/>
        <v>0</v>
      </c>
      <c r="W60">
        <f t="shared" si="24"/>
        <v>0</v>
      </c>
      <c r="X60">
        <f t="shared" si="25"/>
        <v>0</v>
      </c>
      <c r="AA60" s="123">
        <f t="shared" si="8"/>
        <v>0</v>
      </c>
      <c r="AB60" s="123">
        <f t="shared" si="9"/>
        <v>0</v>
      </c>
      <c r="AC60" s="123">
        <f t="shared" si="10"/>
        <v>0</v>
      </c>
      <c r="AD60" s="123">
        <f t="shared" si="11"/>
        <v>0</v>
      </c>
      <c r="AE60" s="123">
        <f t="shared" si="12"/>
        <v>0</v>
      </c>
      <c r="AF60" s="123">
        <f t="shared" si="13"/>
        <v>0</v>
      </c>
      <c r="AG60" s="123">
        <f t="shared" si="14"/>
        <v>0</v>
      </c>
      <c r="AH60" s="123">
        <f t="shared" si="15"/>
        <v>0</v>
      </c>
      <c r="AI60" s="123">
        <f t="shared" si="16"/>
        <v>0</v>
      </c>
      <c r="AJ60" s="123">
        <f t="shared" si="17"/>
        <v>0</v>
      </c>
    </row>
    <row r="61" spans="2:36" ht="12.75">
      <c r="B61">
        <f>IF($C61="","",CONCATENATE(VLOOKUP($C61,Accueil!$A$25:$E$124,5,FALSE),VLOOKUP($C61,Régional!$A$1:$Y$96,7,FALSE)))</f>
      </c>
      <c r="C61">
        <f>IF(Accueil!A81="","",Accueil!A81)</f>
      </c>
      <c r="D61">
        <f>IF($C61="","",VLOOKUP($C61,Régional!$A$1:$Y$96,13,FALSE))</f>
      </c>
      <c r="E61">
        <f>IF($C61="","",VLOOKUP($C61,Régional!$A$1:$Y$96,16,FALSE))</f>
      </c>
      <c r="F61">
        <f>IF(ISNUMBER(VLOOKUP($C61,'Journée 1'!$D$5:$R$104,13,FALSE)),VLOOKUP($C61,'Journée 1'!$D$5:$R$104,13,FALSE),0)</f>
        <v>0</v>
      </c>
      <c r="G61">
        <f>IF(ISNUMBER(VLOOKUP($C61,'Journée 1'!$D$5:$R$104,15,FALSE)),VLOOKUP($C61,'Journée 1'!$D$5:$R$104,15,FALSE),0)</f>
        <v>0</v>
      </c>
      <c r="H61">
        <f>IF(ISNUMBER(VLOOKUP($C61,'Journée 2'!$D$5:$R$104,13,FALSE)),VLOOKUP($C61,'Journée 2'!$D$5:$R$104,13,FALSE),0)</f>
        <v>0</v>
      </c>
      <c r="I61">
        <f>IF(ISNUMBER(VLOOKUP($C61,'Journée 2'!$D$5:$R$104,15,FALSE)),VLOOKUP($C61,'Journée 2'!$D$5:$R$104,15,FALSE),0)</f>
        <v>0</v>
      </c>
      <c r="J61">
        <f>IF(ISNUMBER(VLOOKUP($C61,'Journée 3'!$D$5:$R$104,13,FALSE)),VLOOKUP($C61,'Journée 3'!$D$5:$R$104,13,FALSE),0)</f>
        <v>0</v>
      </c>
      <c r="K61">
        <f>IF(ISNUMBER(VLOOKUP($C61,'Journée 3'!$D$5:$R$104,15,FALSE)),VLOOKUP($C61,'Journée 3'!$D$5:$R$104,15,FALSE),0)</f>
        <v>0</v>
      </c>
      <c r="L61">
        <f>IF(ISNUMBER(VLOOKUP($C61,'Journée 4'!$D$5:$R$104,13,FALSE)),VLOOKUP($C61,'Journée 4'!$D$5:$R$104,13,FALSE),0)</f>
        <v>0</v>
      </c>
      <c r="M61">
        <f>IF(ISNUMBER(VLOOKUP($C61,'Journée 4'!$D$5:$R$104,15,FALSE)),VLOOKUP($C61,'Journée 4'!$D$5:$R$104,15,FALSE),0)</f>
        <v>0</v>
      </c>
      <c r="N61">
        <f>IF(ISNUMBER(VLOOKUP($C61,'Journée 5'!$D$5:$R$104,13,FALSE)),VLOOKUP($C61,'Journée 5'!$D$5:$R$104,13,FALSE),0)</f>
        <v>0</v>
      </c>
      <c r="O61">
        <f>IF(ISNUMBER(VLOOKUP($C61,'Journée 5'!$D$5:$R$104,15,FALSE)),VLOOKUP($C61,'Journée 5'!$D$5:$R$104,15,FALSE),0)</f>
        <v>0</v>
      </c>
      <c r="P61">
        <f t="shared" si="18"/>
        <v>0</v>
      </c>
      <c r="Q61">
        <f t="shared" si="19"/>
        <v>0</v>
      </c>
      <c r="R61" s="90"/>
      <c r="S61" s="55">
        <f t="shared" si="20"/>
        <v>0</v>
      </c>
      <c r="T61">
        <f t="shared" si="21"/>
        <v>0</v>
      </c>
      <c r="U61">
        <f t="shared" si="22"/>
        <v>0</v>
      </c>
      <c r="V61">
        <f t="shared" si="23"/>
        <v>0</v>
      </c>
      <c r="W61">
        <f t="shared" si="24"/>
        <v>0</v>
      </c>
      <c r="X61">
        <f t="shared" si="25"/>
        <v>0</v>
      </c>
      <c r="AA61" s="123">
        <f t="shared" si="8"/>
        <v>0</v>
      </c>
      <c r="AB61" s="123">
        <f t="shared" si="9"/>
        <v>0</v>
      </c>
      <c r="AC61" s="123">
        <f t="shared" si="10"/>
        <v>0</v>
      </c>
      <c r="AD61" s="123">
        <f t="shared" si="11"/>
        <v>0</v>
      </c>
      <c r="AE61" s="123">
        <f t="shared" si="12"/>
        <v>0</v>
      </c>
      <c r="AF61" s="123">
        <f t="shared" si="13"/>
        <v>0</v>
      </c>
      <c r="AG61" s="123">
        <f t="shared" si="14"/>
        <v>0</v>
      </c>
      <c r="AH61" s="123">
        <f t="shared" si="15"/>
        <v>0</v>
      </c>
      <c r="AI61" s="123">
        <f t="shared" si="16"/>
        <v>0</v>
      </c>
      <c r="AJ61" s="123">
        <f t="shared" si="17"/>
        <v>0</v>
      </c>
    </row>
    <row r="62" spans="2:36" ht="12.75">
      <c r="B62">
        <f>IF($C62="","",CONCATENATE(VLOOKUP($C62,Accueil!$A$25:$E$124,5,FALSE),VLOOKUP($C62,Régional!$A$1:$Y$96,7,FALSE)))</f>
      </c>
      <c r="C62">
        <f>IF(Accueil!A82="","",Accueil!A82)</f>
      </c>
      <c r="D62">
        <f>IF($C62="","",VLOOKUP($C62,Régional!$A$1:$Y$96,13,FALSE))</f>
      </c>
      <c r="E62">
        <f>IF($C62="","",VLOOKUP($C62,Régional!$A$1:$Y$96,16,FALSE))</f>
      </c>
      <c r="F62">
        <f>IF(ISNUMBER(VLOOKUP($C62,'Journée 1'!$D$5:$R$104,13,FALSE)),VLOOKUP($C62,'Journée 1'!$D$5:$R$104,13,FALSE),0)</f>
        <v>0</v>
      </c>
      <c r="G62">
        <f>IF(ISNUMBER(VLOOKUP($C62,'Journée 1'!$D$5:$R$104,15,FALSE)),VLOOKUP($C62,'Journée 1'!$D$5:$R$104,15,FALSE),0)</f>
        <v>0</v>
      </c>
      <c r="H62">
        <f>IF(ISNUMBER(VLOOKUP($C62,'Journée 2'!$D$5:$R$104,13,FALSE)),VLOOKUP($C62,'Journée 2'!$D$5:$R$104,13,FALSE),0)</f>
        <v>0</v>
      </c>
      <c r="I62">
        <f>IF(ISNUMBER(VLOOKUP($C62,'Journée 2'!$D$5:$R$104,15,FALSE)),VLOOKUP($C62,'Journée 2'!$D$5:$R$104,15,FALSE),0)</f>
        <v>0</v>
      </c>
      <c r="J62">
        <f>IF(ISNUMBER(VLOOKUP($C62,'Journée 3'!$D$5:$R$104,13,FALSE)),VLOOKUP($C62,'Journée 3'!$D$5:$R$104,13,FALSE),0)</f>
        <v>0</v>
      </c>
      <c r="K62">
        <f>IF(ISNUMBER(VLOOKUP($C62,'Journée 3'!$D$5:$R$104,15,FALSE)),VLOOKUP($C62,'Journée 3'!$D$5:$R$104,15,FALSE),0)</f>
        <v>0</v>
      </c>
      <c r="L62">
        <f>IF(ISNUMBER(VLOOKUP($C62,'Journée 4'!$D$5:$R$104,13,FALSE)),VLOOKUP($C62,'Journée 4'!$D$5:$R$104,13,FALSE),0)</f>
        <v>0</v>
      </c>
      <c r="M62">
        <f>IF(ISNUMBER(VLOOKUP($C62,'Journée 4'!$D$5:$R$104,15,FALSE)),VLOOKUP($C62,'Journée 4'!$D$5:$R$104,15,FALSE),0)</f>
        <v>0</v>
      </c>
      <c r="N62">
        <f>IF(ISNUMBER(VLOOKUP($C62,'Journée 5'!$D$5:$R$104,13,FALSE)),VLOOKUP($C62,'Journée 5'!$D$5:$R$104,13,FALSE),0)</f>
        <v>0</v>
      </c>
      <c r="O62">
        <f>IF(ISNUMBER(VLOOKUP($C62,'Journée 5'!$D$5:$R$104,15,FALSE)),VLOOKUP($C62,'Journée 5'!$D$5:$R$104,15,FALSE),0)</f>
        <v>0</v>
      </c>
      <c r="P62">
        <f t="shared" si="18"/>
        <v>0</v>
      </c>
      <c r="Q62">
        <f t="shared" si="19"/>
        <v>0</v>
      </c>
      <c r="R62" s="90"/>
      <c r="S62" s="55">
        <f t="shared" si="20"/>
        <v>0</v>
      </c>
      <c r="T62">
        <f t="shared" si="21"/>
        <v>0</v>
      </c>
      <c r="U62">
        <f t="shared" si="22"/>
        <v>0</v>
      </c>
      <c r="V62">
        <f t="shared" si="23"/>
        <v>0</v>
      </c>
      <c r="W62">
        <f t="shared" si="24"/>
        <v>0</v>
      </c>
      <c r="X62">
        <f t="shared" si="25"/>
        <v>0</v>
      </c>
      <c r="AA62" s="123">
        <f t="shared" si="8"/>
        <v>0</v>
      </c>
      <c r="AB62" s="123">
        <f t="shared" si="9"/>
        <v>0</v>
      </c>
      <c r="AC62" s="123">
        <f t="shared" si="10"/>
        <v>0</v>
      </c>
      <c r="AD62" s="123">
        <f t="shared" si="11"/>
        <v>0</v>
      </c>
      <c r="AE62" s="123">
        <f t="shared" si="12"/>
        <v>0</v>
      </c>
      <c r="AF62" s="123">
        <f t="shared" si="13"/>
        <v>0</v>
      </c>
      <c r="AG62" s="123">
        <f t="shared" si="14"/>
        <v>0</v>
      </c>
      <c r="AH62" s="123">
        <f t="shared" si="15"/>
        <v>0</v>
      </c>
      <c r="AI62" s="123">
        <f t="shared" si="16"/>
        <v>0</v>
      </c>
      <c r="AJ62" s="123">
        <f t="shared" si="17"/>
        <v>0</v>
      </c>
    </row>
    <row r="63" spans="2:36" ht="12.75">
      <c r="B63">
        <f>IF($C63="","",CONCATENATE(VLOOKUP($C63,Accueil!$A$25:$E$124,5,FALSE),VLOOKUP($C63,Régional!$A$1:$Y$96,7,FALSE)))</f>
      </c>
      <c r="C63">
        <f>IF(Accueil!A83="","",Accueil!A83)</f>
      </c>
      <c r="D63">
        <f>IF($C63="","",VLOOKUP($C63,Régional!$A$1:$Y$96,13,FALSE))</f>
      </c>
      <c r="E63">
        <f>IF($C63="","",VLOOKUP($C63,Régional!$A$1:$Y$96,16,FALSE))</f>
      </c>
      <c r="F63">
        <f>IF(ISNUMBER(VLOOKUP($C63,'Journée 1'!$D$5:$R$104,13,FALSE)),VLOOKUP($C63,'Journée 1'!$D$5:$R$104,13,FALSE),0)</f>
        <v>0</v>
      </c>
      <c r="G63">
        <f>IF(ISNUMBER(VLOOKUP($C63,'Journée 1'!$D$5:$R$104,15,FALSE)),VLOOKUP($C63,'Journée 1'!$D$5:$R$104,15,FALSE),0)</f>
        <v>0</v>
      </c>
      <c r="H63">
        <f>IF(ISNUMBER(VLOOKUP($C63,'Journée 2'!$D$5:$R$104,13,FALSE)),VLOOKUP($C63,'Journée 2'!$D$5:$R$104,13,FALSE),0)</f>
        <v>0</v>
      </c>
      <c r="I63">
        <f>IF(ISNUMBER(VLOOKUP($C63,'Journée 2'!$D$5:$R$104,15,FALSE)),VLOOKUP($C63,'Journée 2'!$D$5:$R$104,15,FALSE),0)</f>
        <v>0</v>
      </c>
      <c r="J63">
        <f>IF(ISNUMBER(VLOOKUP($C63,'Journée 3'!$D$5:$R$104,13,FALSE)),VLOOKUP($C63,'Journée 3'!$D$5:$R$104,13,FALSE),0)</f>
        <v>0</v>
      </c>
      <c r="K63">
        <f>IF(ISNUMBER(VLOOKUP($C63,'Journée 3'!$D$5:$R$104,15,FALSE)),VLOOKUP($C63,'Journée 3'!$D$5:$R$104,15,FALSE),0)</f>
        <v>0</v>
      </c>
      <c r="L63">
        <f>IF(ISNUMBER(VLOOKUP($C63,'Journée 4'!$D$5:$R$104,13,FALSE)),VLOOKUP($C63,'Journée 4'!$D$5:$R$104,13,FALSE),0)</f>
        <v>0</v>
      </c>
      <c r="M63">
        <f>IF(ISNUMBER(VLOOKUP($C63,'Journée 4'!$D$5:$R$104,15,FALSE)),VLOOKUP($C63,'Journée 4'!$D$5:$R$104,15,FALSE),0)</f>
        <v>0</v>
      </c>
      <c r="N63">
        <f>IF(ISNUMBER(VLOOKUP($C63,'Journée 5'!$D$5:$R$104,13,FALSE)),VLOOKUP($C63,'Journée 5'!$D$5:$R$104,13,FALSE),0)</f>
        <v>0</v>
      </c>
      <c r="O63">
        <f>IF(ISNUMBER(VLOOKUP($C63,'Journée 5'!$D$5:$R$104,15,FALSE)),VLOOKUP($C63,'Journée 5'!$D$5:$R$104,15,FALSE),0)</f>
        <v>0</v>
      </c>
      <c r="P63">
        <f t="shared" si="18"/>
        <v>0</v>
      </c>
      <c r="Q63">
        <f t="shared" si="19"/>
        <v>0</v>
      </c>
      <c r="R63" s="90"/>
      <c r="S63" s="55">
        <f t="shared" si="20"/>
        <v>0</v>
      </c>
      <c r="T63">
        <f t="shared" si="21"/>
        <v>0</v>
      </c>
      <c r="U63">
        <f t="shared" si="22"/>
        <v>0</v>
      </c>
      <c r="V63">
        <f t="shared" si="23"/>
        <v>0</v>
      </c>
      <c r="W63">
        <f t="shared" si="24"/>
        <v>0</v>
      </c>
      <c r="X63">
        <f t="shared" si="25"/>
        <v>0</v>
      </c>
      <c r="AA63" s="123">
        <f t="shared" si="8"/>
        <v>0</v>
      </c>
      <c r="AB63" s="123">
        <f t="shared" si="9"/>
        <v>0</v>
      </c>
      <c r="AC63" s="123">
        <f t="shared" si="10"/>
        <v>0</v>
      </c>
      <c r="AD63" s="123">
        <f t="shared" si="11"/>
        <v>0</v>
      </c>
      <c r="AE63" s="123">
        <f t="shared" si="12"/>
        <v>0</v>
      </c>
      <c r="AF63" s="123">
        <f t="shared" si="13"/>
        <v>0</v>
      </c>
      <c r="AG63" s="123">
        <f t="shared" si="14"/>
        <v>0</v>
      </c>
      <c r="AH63" s="123">
        <f t="shared" si="15"/>
        <v>0</v>
      </c>
      <c r="AI63" s="123">
        <f t="shared" si="16"/>
        <v>0</v>
      </c>
      <c r="AJ63" s="123">
        <f t="shared" si="17"/>
        <v>0</v>
      </c>
    </row>
    <row r="64" spans="2:36" ht="12.75">
      <c r="B64">
        <f>IF($C64="","",CONCATENATE(VLOOKUP($C64,Accueil!$A$25:$E$124,5,FALSE),VLOOKUP($C64,Régional!$A$1:$Y$96,7,FALSE)))</f>
      </c>
      <c r="C64">
        <f>IF(Accueil!A84="","",Accueil!A84)</f>
      </c>
      <c r="D64">
        <f>IF($C64="","",VLOOKUP($C64,Régional!$A$1:$Y$96,13,FALSE))</f>
      </c>
      <c r="E64">
        <f>IF($C64="","",VLOOKUP($C64,Régional!$A$1:$Y$96,16,FALSE))</f>
      </c>
      <c r="F64">
        <f>IF(ISNUMBER(VLOOKUP($C64,'Journée 1'!$D$5:$R$104,13,FALSE)),VLOOKUP($C64,'Journée 1'!$D$5:$R$104,13,FALSE),0)</f>
        <v>0</v>
      </c>
      <c r="G64">
        <f>IF(ISNUMBER(VLOOKUP($C64,'Journée 1'!$D$5:$R$104,15,FALSE)),VLOOKUP($C64,'Journée 1'!$D$5:$R$104,15,FALSE),0)</f>
        <v>0</v>
      </c>
      <c r="H64">
        <f>IF(ISNUMBER(VLOOKUP($C64,'Journée 2'!$D$5:$R$104,13,FALSE)),VLOOKUP($C64,'Journée 2'!$D$5:$R$104,13,FALSE),0)</f>
        <v>0</v>
      </c>
      <c r="I64">
        <f>IF(ISNUMBER(VLOOKUP($C64,'Journée 2'!$D$5:$R$104,15,FALSE)),VLOOKUP($C64,'Journée 2'!$D$5:$R$104,15,FALSE),0)</f>
        <v>0</v>
      </c>
      <c r="J64">
        <f>IF(ISNUMBER(VLOOKUP($C64,'Journée 3'!$D$5:$R$104,13,FALSE)),VLOOKUP($C64,'Journée 3'!$D$5:$R$104,13,FALSE),0)</f>
        <v>0</v>
      </c>
      <c r="K64">
        <f>IF(ISNUMBER(VLOOKUP($C64,'Journée 3'!$D$5:$R$104,15,FALSE)),VLOOKUP($C64,'Journée 3'!$D$5:$R$104,15,FALSE),0)</f>
        <v>0</v>
      </c>
      <c r="L64">
        <f>IF(ISNUMBER(VLOOKUP($C64,'Journée 4'!$D$5:$R$104,13,FALSE)),VLOOKUP($C64,'Journée 4'!$D$5:$R$104,13,FALSE),0)</f>
        <v>0</v>
      </c>
      <c r="M64">
        <f>IF(ISNUMBER(VLOOKUP($C64,'Journée 4'!$D$5:$R$104,15,FALSE)),VLOOKUP($C64,'Journée 4'!$D$5:$R$104,15,FALSE),0)</f>
        <v>0</v>
      </c>
      <c r="N64">
        <f>IF(ISNUMBER(VLOOKUP($C64,'Journée 5'!$D$5:$R$104,13,FALSE)),VLOOKUP($C64,'Journée 5'!$D$5:$R$104,13,FALSE),0)</f>
        <v>0</v>
      </c>
      <c r="O64">
        <f>IF(ISNUMBER(VLOOKUP($C64,'Journée 5'!$D$5:$R$104,15,FALSE)),VLOOKUP($C64,'Journée 5'!$D$5:$R$104,15,FALSE),0)</f>
        <v>0</v>
      </c>
      <c r="P64">
        <f t="shared" si="18"/>
        <v>0</v>
      </c>
      <c r="Q64">
        <f t="shared" si="19"/>
        <v>0</v>
      </c>
      <c r="R64" s="90"/>
      <c r="S64" s="55">
        <f t="shared" si="20"/>
        <v>0</v>
      </c>
      <c r="T64">
        <f t="shared" si="21"/>
        <v>0</v>
      </c>
      <c r="U64">
        <f t="shared" si="22"/>
        <v>0</v>
      </c>
      <c r="V64">
        <f t="shared" si="23"/>
        <v>0</v>
      </c>
      <c r="W64">
        <f t="shared" si="24"/>
        <v>0</v>
      </c>
      <c r="X64">
        <f t="shared" si="25"/>
        <v>0</v>
      </c>
      <c r="AA64" s="123">
        <f t="shared" si="8"/>
        <v>0</v>
      </c>
      <c r="AB64" s="123">
        <f t="shared" si="9"/>
        <v>0</v>
      </c>
      <c r="AC64" s="123">
        <f t="shared" si="10"/>
        <v>0</v>
      </c>
      <c r="AD64" s="123">
        <f t="shared" si="11"/>
        <v>0</v>
      </c>
      <c r="AE64" s="123">
        <f t="shared" si="12"/>
        <v>0</v>
      </c>
      <c r="AF64" s="123">
        <f t="shared" si="13"/>
        <v>0</v>
      </c>
      <c r="AG64" s="123">
        <f t="shared" si="14"/>
        <v>0</v>
      </c>
      <c r="AH64" s="123">
        <f t="shared" si="15"/>
        <v>0</v>
      </c>
      <c r="AI64" s="123">
        <f t="shared" si="16"/>
        <v>0</v>
      </c>
      <c r="AJ64" s="123">
        <f t="shared" si="17"/>
        <v>0</v>
      </c>
    </row>
    <row r="65" spans="2:36" ht="12.75">
      <c r="B65">
        <f>IF($C65="","",CONCATENATE(VLOOKUP($C65,Accueil!$A$25:$E$124,5,FALSE),VLOOKUP($C65,Régional!$A$1:$Y$96,7,FALSE)))</f>
      </c>
      <c r="C65">
        <f>IF(Accueil!A85="","",Accueil!A85)</f>
      </c>
      <c r="D65">
        <f>IF($C65="","",VLOOKUP($C65,Régional!$A$1:$Y$96,13,FALSE))</f>
      </c>
      <c r="E65">
        <f>IF($C65="","",VLOOKUP($C65,Régional!$A$1:$Y$96,16,FALSE))</f>
      </c>
      <c r="F65">
        <f>IF(ISNUMBER(VLOOKUP($C65,'Journée 1'!$D$5:$R$104,13,FALSE)),VLOOKUP($C65,'Journée 1'!$D$5:$R$104,13,FALSE),0)</f>
        <v>0</v>
      </c>
      <c r="G65">
        <f>IF(ISNUMBER(VLOOKUP($C65,'Journée 1'!$D$5:$R$104,15,FALSE)),VLOOKUP($C65,'Journée 1'!$D$5:$R$104,15,FALSE),0)</f>
        <v>0</v>
      </c>
      <c r="H65">
        <f>IF(ISNUMBER(VLOOKUP($C65,'Journée 2'!$D$5:$R$104,13,FALSE)),VLOOKUP($C65,'Journée 2'!$D$5:$R$104,13,FALSE),0)</f>
        <v>0</v>
      </c>
      <c r="I65">
        <f>IF(ISNUMBER(VLOOKUP($C65,'Journée 2'!$D$5:$R$104,15,FALSE)),VLOOKUP($C65,'Journée 2'!$D$5:$R$104,15,FALSE),0)</f>
        <v>0</v>
      </c>
      <c r="J65">
        <f>IF(ISNUMBER(VLOOKUP($C65,'Journée 3'!$D$5:$R$104,13,FALSE)),VLOOKUP($C65,'Journée 3'!$D$5:$R$104,13,FALSE),0)</f>
        <v>0</v>
      </c>
      <c r="K65">
        <f>IF(ISNUMBER(VLOOKUP($C65,'Journée 3'!$D$5:$R$104,15,FALSE)),VLOOKUP($C65,'Journée 3'!$D$5:$R$104,15,FALSE),0)</f>
        <v>0</v>
      </c>
      <c r="L65">
        <f>IF(ISNUMBER(VLOOKUP($C65,'Journée 4'!$D$5:$R$104,13,FALSE)),VLOOKUP($C65,'Journée 4'!$D$5:$R$104,13,FALSE),0)</f>
        <v>0</v>
      </c>
      <c r="M65">
        <f>IF(ISNUMBER(VLOOKUP($C65,'Journée 4'!$D$5:$R$104,15,FALSE)),VLOOKUP($C65,'Journée 4'!$D$5:$R$104,15,FALSE),0)</f>
        <v>0</v>
      </c>
      <c r="N65">
        <f>IF(ISNUMBER(VLOOKUP($C65,'Journée 5'!$D$5:$R$104,13,FALSE)),VLOOKUP($C65,'Journée 5'!$D$5:$R$104,13,FALSE),0)</f>
        <v>0</v>
      </c>
      <c r="O65">
        <f>IF(ISNUMBER(VLOOKUP($C65,'Journée 5'!$D$5:$R$104,15,FALSE)),VLOOKUP($C65,'Journée 5'!$D$5:$R$104,15,FALSE),0)</f>
        <v>0</v>
      </c>
      <c r="P65">
        <f t="shared" si="18"/>
        <v>0</v>
      </c>
      <c r="Q65">
        <f t="shared" si="19"/>
        <v>0</v>
      </c>
      <c r="R65" s="90"/>
      <c r="S65" s="55">
        <f t="shared" si="20"/>
        <v>0</v>
      </c>
      <c r="T65">
        <f t="shared" si="21"/>
        <v>0</v>
      </c>
      <c r="U65">
        <f t="shared" si="22"/>
        <v>0</v>
      </c>
      <c r="V65">
        <f t="shared" si="23"/>
        <v>0</v>
      </c>
      <c r="W65">
        <f t="shared" si="24"/>
        <v>0</v>
      </c>
      <c r="X65">
        <f t="shared" si="25"/>
        <v>0</v>
      </c>
      <c r="AA65" s="123">
        <f t="shared" si="8"/>
        <v>0</v>
      </c>
      <c r="AB65" s="123">
        <f t="shared" si="9"/>
        <v>0</v>
      </c>
      <c r="AC65" s="123">
        <f t="shared" si="10"/>
        <v>0</v>
      </c>
      <c r="AD65" s="123">
        <f t="shared" si="11"/>
        <v>0</v>
      </c>
      <c r="AE65" s="123">
        <f t="shared" si="12"/>
        <v>0</v>
      </c>
      <c r="AF65" s="123">
        <f t="shared" si="13"/>
        <v>0</v>
      </c>
      <c r="AG65" s="123">
        <f t="shared" si="14"/>
        <v>0</v>
      </c>
      <c r="AH65" s="123">
        <f t="shared" si="15"/>
        <v>0</v>
      </c>
      <c r="AI65" s="123">
        <f t="shared" si="16"/>
        <v>0</v>
      </c>
      <c r="AJ65" s="123">
        <f t="shared" si="17"/>
        <v>0</v>
      </c>
    </row>
    <row r="66" spans="2:36" ht="12.75">
      <c r="B66">
        <f>IF($C66="","",CONCATENATE(VLOOKUP($C66,Accueil!$A$25:$E$124,5,FALSE),VLOOKUP($C66,Régional!$A$1:$Y$96,7,FALSE)))</f>
      </c>
      <c r="C66">
        <f>IF(Accueil!A86="","",Accueil!A86)</f>
      </c>
      <c r="D66">
        <f>IF($C66="","",VLOOKUP($C66,Régional!$A$1:$Y$96,13,FALSE))</f>
      </c>
      <c r="E66">
        <f>IF($C66="","",VLOOKUP($C66,Régional!$A$1:$Y$96,16,FALSE))</f>
      </c>
      <c r="F66">
        <f>IF(ISNUMBER(VLOOKUP($C66,'Journée 1'!$D$5:$R$104,13,FALSE)),VLOOKUP($C66,'Journée 1'!$D$5:$R$104,13,FALSE),0)</f>
        <v>0</v>
      </c>
      <c r="G66">
        <f>IF(ISNUMBER(VLOOKUP($C66,'Journée 1'!$D$5:$R$104,15,FALSE)),VLOOKUP($C66,'Journée 1'!$D$5:$R$104,15,FALSE),0)</f>
        <v>0</v>
      </c>
      <c r="H66">
        <f>IF(ISNUMBER(VLOOKUP($C66,'Journée 2'!$D$5:$R$104,13,FALSE)),VLOOKUP($C66,'Journée 2'!$D$5:$R$104,13,FALSE),0)</f>
        <v>0</v>
      </c>
      <c r="I66">
        <f>IF(ISNUMBER(VLOOKUP($C66,'Journée 2'!$D$5:$R$104,15,FALSE)),VLOOKUP($C66,'Journée 2'!$D$5:$R$104,15,FALSE),0)</f>
        <v>0</v>
      </c>
      <c r="J66">
        <f>IF(ISNUMBER(VLOOKUP($C66,'Journée 3'!$D$5:$R$104,13,FALSE)),VLOOKUP($C66,'Journée 3'!$D$5:$R$104,13,FALSE),0)</f>
        <v>0</v>
      </c>
      <c r="K66">
        <f>IF(ISNUMBER(VLOOKUP($C66,'Journée 3'!$D$5:$R$104,15,FALSE)),VLOOKUP($C66,'Journée 3'!$D$5:$R$104,15,FALSE),0)</f>
        <v>0</v>
      </c>
      <c r="L66">
        <f>IF(ISNUMBER(VLOOKUP($C66,'Journée 4'!$D$5:$R$104,13,FALSE)),VLOOKUP($C66,'Journée 4'!$D$5:$R$104,13,FALSE),0)</f>
        <v>0</v>
      </c>
      <c r="M66">
        <f>IF(ISNUMBER(VLOOKUP($C66,'Journée 4'!$D$5:$R$104,15,FALSE)),VLOOKUP($C66,'Journée 4'!$D$5:$R$104,15,FALSE),0)</f>
        <v>0</v>
      </c>
      <c r="N66">
        <f>IF(ISNUMBER(VLOOKUP($C66,'Journée 5'!$D$5:$R$104,13,FALSE)),VLOOKUP($C66,'Journée 5'!$D$5:$R$104,13,FALSE),0)</f>
        <v>0</v>
      </c>
      <c r="O66">
        <f>IF(ISNUMBER(VLOOKUP($C66,'Journée 5'!$D$5:$R$104,15,FALSE)),VLOOKUP($C66,'Journée 5'!$D$5:$R$104,15,FALSE),0)</f>
        <v>0</v>
      </c>
      <c r="P66">
        <f t="shared" si="18"/>
        <v>0</v>
      </c>
      <c r="Q66">
        <f t="shared" si="19"/>
        <v>0</v>
      </c>
      <c r="R66" s="90"/>
      <c r="S66" s="55">
        <f t="shared" si="20"/>
        <v>0</v>
      </c>
      <c r="T66">
        <f t="shared" si="21"/>
        <v>0</v>
      </c>
      <c r="U66">
        <f t="shared" si="22"/>
        <v>0</v>
      </c>
      <c r="V66">
        <f t="shared" si="23"/>
        <v>0</v>
      </c>
      <c r="W66">
        <f t="shared" si="24"/>
        <v>0</v>
      </c>
      <c r="X66">
        <f t="shared" si="25"/>
        <v>0</v>
      </c>
      <c r="AA66" s="123">
        <f t="shared" si="8"/>
        <v>0</v>
      </c>
      <c r="AB66" s="123">
        <f t="shared" si="9"/>
        <v>0</v>
      </c>
      <c r="AC66" s="123">
        <f t="shared" si="10"/>
        <v>0</v>
      </c>
      <c r="AD66" s="123">
        <f t="shared" si="11"/>
        <v>0</v>
      </c>
      <c r="AE66" s="123">
        <f t="shared" si="12"/>
        <v>0</v>
      </c>
      <c r="AF66" s="123">
        <f t="shared" si="13"/>
        <v>0</v>
      </c>
      <c r="AG66" s="123">
        <f t="shared" si="14"/>
        <v>0</v>
      </c>
      <c r="AH66" s="123">
        <f t="shared" si="15"/>
        <v>0</v>
      </c>
      <c r="AI66" s="123">
        <f t="shared" si="16"/>
        <v>0</v>
      </c>
      <c r="AJ66" s="123">
        <f t="shared" si="17"/>
        <v>0</v>
      </c>
    </row>
    <row r="67" spans="2:36" ht="12.75">
      <c r="B67">
        <f>IF($C67="","",CONCATENATE(VLOOKUP($C67,Accueil!$A$25:$E$124,5,FALSE),VLOOKUP($C67,Régional!$A$1:$Y$96,7,FALSE)))</f>
      </c>
      <c r="C67">
        <f>IF(Accueil!A88="","",Accueil!A88)</f>
      </c>
      <c r="D67">
        <f>IF($C67="","",VLOOKUP($C67,Régional!$A$1:$Y$96,13,FALSE))</f>
      </c>
      <c r="E67">
        <f>IF($C67="","",VLOOKUP($C67,Régional!$A$1:$Y$96,16,FALSE))</f>
      </c>
      <c r="F67">
        <f>IF(ISNUMBER(VLOOKUP($C67,'Journée 1'!$D$5:$R$104,13,FALSE)),VLOOKUP($C67,'Journée 1'!$D$5:$R$104,13,FALSE),0)</f>
        <v>0</v>
      </c>
      <c r="G67">
        <f>IF(ISNUMBER(VLOOKUP($C67,'Journée 1'!$D$5:$R$104,15,FALSE)),VLOOKUP($C67,'Journée 1'!$D$5:$R$104,15,FALSE),0)</f>
        <v>0</v>
      </c>
      <c r="H67">
        <f>IF(ISNUMBER(VLOOKUP($C67,'Journée 2'!$D$5:$R$104,13,FALSE)),VLOOKUP($C67,'Journée 2'!$D$5:$R$104,13,FALSE),0)</f>
        <v>0</v>
      </c>
      <c r="I67">
        <f>IF(ISNUMBER(VLOOKUP($C67,'Journée 2'!$D$5:$R$104,15,FALSE)),VLOOKUP($C67,'Journée 2'!$D$5:$R$104,15,FALSE),0)</f>
        <v>0</v>
      </c>
      <c r="J67">
        <f>IF(ISNUMBER(VLOOKUP($C67,'Journée 3'!$D$5:$R$104,13,FALSE)),VLOOKUP($C67,'Journée 3'!$D$5:$R$104,13,FALSE),0)</f>
        <v>0</v>
      </c>
      <c r="K67">
        <f>IF(ISNUMBER(VLOOKUP($C67,'Journée 3'!$D$5:$R$104,15,FALSE)),VLOOKUP($C67,'Journée 3'!$D$5:$R$104,15,FALSE),0)</f>
        <v>0</v>
      </c>
      <c r="L67">
        <f>IF(ISNUMBER(VLOOKUP($C67,'Journée 4'!$D$5:$R$104,13,FALSE)),VLOOKUP($C67,'Journée 4'!$D$5:$R$104,13,FALSE),0)</f>
        <v>0</v>
      </c>
      <c r="M67">
        <f>IF(ISNUMBER(VLOOKUP($C67,'Journée 4'!$D$5:$R$104,15,FALSE)),VLOOKUP($C67,'Journée 4'!$D$5:$R$104,15,FALSE),0)</f>
        <v>0</v>
      </c>
      <c r="N67">
        <f>IF(ISNUMBER(VLOOKUP($C67,'Journée 5'!$D$5:$R$104,13,FALSE)),VLOOKUP($C67,'Journée 5'!$D$5:$R$104,13,FALSE),0)</f>
        <v>0</v>
      </c>
      <c r="O67">
        <f>IF(ISNUMBER(VLOOKUP($C67,'Journée 5'!$D$5:$R$104,15,FALSE)),VLOOKUP($C67,'Journée 5'!$D$5:$R$104,15,FALSE),0)</f>
        <v>0</v>
      </c>
      <c r="P67">
        <f t="shared" si="18"/>
        <v>0</v>
      </c>
      <c r="Q67">
        <f t="shared" si="19"/>
        <v>0</v>
      </c>
      <c r="R67" s="90"/>
      <c r="S67" s="55">
        <f t="shared" si="20"/>
        <v>0</v>
      </c>
      <c r="T67">
        <f t="shared" si="21"/>
        <v>0</v>
      </c>
      <c r="U67">
        <f t="shared" si="22"/>
        <v>0</v>
      </c>
      <c r="V67">
        <f t="shared" si="23"/>
        <v>0</v>
      </c>
      <c r="W67">
        <f t="shared" si="24"/>
        <v>0</v>
      </c>
      <c r="X67">
        <f t="shared" si="25"/>
        <v>0</v>
      </c>
      <c r="AA67" s="123">
        <f t="shared" si="8"/>
        <v>0</v>
      </c>
      <c r="AB67" s="123">
        <f t="shared" si="9"/>
        <v>0</v>
      </c>
      <c r="AC67" s="123">
        <f t="shared" si="10"/>
        <v>0</v>
      </c>
      <c r="AD67" s="123">
        <f t="shared" si="11"/>
        <v>0</v>
      </c>
      <c r="AE67" s="123">
        <f t="shared" si="12"/>
        <v>0</v>
      </c>
      <c r="AF67" s="123">
        <f t="shared" si="13"/>
        <v>0</v>
      </c>
      <c r="AG67" s="123">
        <f t="shared" si="14"/>
        <v>0</v>
      </c>
      <c r="AH67" s="123">
        <f t="shared" si="15"/>
        <v>0</v>
      </c>
      <c r="AI67" s="123">
        <f t="shared" si="16"/>
        <v>0</v>
      </c>
      <c r="AJ67" s="123">
        <f t="shared" si="17"/>
        <v>0</v>
      </c>
    </row>
    <row r="68" spans="2:36" ht="12.75">
      <c r="B68">
        <f>IF($C68="","",CONCATENATE(VLOOKUP($C68,Accueil!$A$25:$E$124,5,FALSE),VLOOKUP($C68,Régional!$A$1:$Y$96,7,FALSE)))</f>
      </c>
      <c r="C68">
        <f>IF(Accueil!A89="","",Accueil!A89)</f>
      </c>
      <c r="D68">
        <f>IF($C68="","",VLOOKUP($C68,Régional!$A$1:$Y$96,13,FALSE))</f>
      </c>
      <c r="E68">
        <f>IF($C68="","",VLOOKUP($C68,Régional!$A$1:$Y$96,16,FALSE))</f>
      </c>
      <c r="F68">
        <f>IF(ISNUMBER(VLOOKUP($C68,'Journée 1'!$D$5:$R$104,13,FALSE)),VLOOKUP($C68,'Journée 1'!$D$5:$R$104,13,FALSE),0)</f>
        <v>0</v>
      </c>
      <c r="G68">
        <f>IF(ISNUMBER(VLOOKUP($C68,'Journée 1'!$D$5:$R$104,15,FALSE)),VLOOKUP($C68,'Journée 1'!$D$5:$R$104,15,FALSE),0)</f>
        <v>0</v>
      </c>
      <c r="H68">
        <f>IF(ISNUMBER(VLOOKUP($C68,'Journée 2'!$D$5:$R$104,13,FALSE)),VLOOKUP($C68,'Journée 2'!$D$5:$R$104,13,FALSE),0)</f>
        <v>0</v>
      </c>
      <c r="I68">
        <f>IF(ISNUMBER(VLOOKUP($C68,'Journée 2'!$D$5:$R$104,15,FALSE)),VLOOKUP($C68,'Journée 2'!$D$5:$R$104,15,FALSE),0)</f>
        <v>0</v>
      </c>
      <c r="J68">
        <f>IF(ISNUMBER(VLOOKUP($C68,'Journée 3'!$D$5:$R$104,13,FALSE)),VLOOKUP($C68,'Journée 3'!$D$5:$R$104,13,FALSE),0)</f>
        <v>0</v>
      </c>
      <c r="K68">
        <f>IF(ISNUMBER(VLOOKUP($C68,'Journée 3'!$D$5:$R$104,15,FALSE)),VLOOKUP($C68,'Journée 3'!$D$5:$R$104,15,FALSE),0)</f>
        <v>0</v>
      </c>
      <c r="L68">
        <f>IF(ISNUMBER(VLOOKUP($C68,'Journée 4'!$D$5:$R$104,13,FALSE)),VLOOKUP($C68,'Journée 4'!$D$5:$R$104,13,FALSE),0)</f>
        <v>0</v>
      </c>
      <c r="M68">
        <f>IF(ISNUMBER(VLOOKUP($C68,'Journée 4'!$D$5:$R$104,15,FALSE)),VLOOKUP($C68,'Journée 4'!$D$5:$R$104,15,FALSE),0)</f>
        <v>0</v>
      </c>
      <c r="N68">
        <f>IF(ISNUMBER(VLOOKUP($C68,'Journée 5'!$D$5:$R$104,13,FALSE)),VLOOKUP($C68,'Journée 5'!$D$5:$R$104,13,FALSE),0)</f>
        <v>0</v>
      </c>
      <c r="O68">
        <f>IF(ISNUMBER(VLOOKUP($C68,'Journée 5'!$D$5:$R$104,15,FALSE)),VLOOKUP($C68,'Journée 5'!$D$5:$R$104,15,FALSE),0)</f>
        <v>0</v>
      </c>
      <c r="P68">
        <f t="shared" si="18"/>
        <v>0</v>
      </c>
      <c r="Q68">
        <f t="shared" si="19"/>
        <v>0</v>
      </c>
      <c r="R68" s="90"/>
      <c r="S68" s="55">
        <f t="shared" si="20"/>
        <v>0</v>
      </c>
      <c r="T68">
        <f t="shared" si="21"/>
        <v>0</v>
      </c>
      <c r="U68">
        <f t="shared" si="22"/>
        <v>0</v>
      </c>
      <c r="V68">
        <f t="shared" si="23"/>
        <v>0</v>
      </c>
      <c r="W68">
        <f t="shared" si="24"/>
        <v>0</v>
      </c>
      <c r="X68">
        <f t="shared" si="25"/>
        <v>0</v>
      </c>
      <c r="AA68" s="123">
        <f t="shared" si="8"/>
        <v>0</v>
      </c>
      <c r="AB68" s="123">
        <f t="shared" si="9"/>
        <v>0</v>
      </c>
      <c r="AC68" s="123">
        <f t="shared" si="10"/>
        <v>0</v>
      </c>
      <c r="AD68" s="123">
        <f t="shared" si="11"/>
        <v>0</v>
      </c>
      <c r="AE68" s="123">
        <f t="shared" si="12"/>
        <v>0</v>
      </c>
      <c r="AF68" s="123">
        <f t="shared" si="13"/>
        <v>0</v>
      </c>
      <c r="AG68" s="123">
        <f t="shared" si="14"/>
        <v>0</v>
      </c>
      <c r="AH68" s="123">
        <f t="shared" si="15"/>
        <v>0</v>
      </c>
      <c r="AI68" s="123">
        <f t="shared" si="16"/>
        <v>0</v>
      </c>
      <c r="AJ68" s="123">
        <f t="shared" si="17"/>
        <v>0</v>
      </c>
    </row>
    <row r="69" spans="2:36" ht="12.75">
      <c r="B69">
        <f>IF($C69="","",CONCATENATE(VLOOKUP($C69,Accueil!$A$25:$E$124,5,FALSE),VLOOKUP($C69,Régional!$A$1:$Y$96,7,FALSE)))</f>
      </c>
      <c r="C69">
        <f>IF(Accueil!A90="","",Accueil!A90)</f>
      </c>
      <c r="D69">
        <f>IF($C69="","",VLOOKUP($C69,Régional!$A$1:$Y$96,13,FALSE))</f>
      </c>
      <c r="E69">
        <f>IF($C69="","",VLOOKUP($C69,Régional!$A$1:$Y$96,16,FALSE))</f>
      </c>
      <c r="F69">
        <f>IF(ISNUMBER(VLOOKUP($C69,'Journée 1'!$D$5:$R$104,13,FALSE)),VLOOKUP($C69,'Journée 1'!$D$5:$R$104,13,FALSE),0)</f>
        <v>0</v>
      </c>
      <c r="G69">
        <f>IF(ISNUMBER(VLOOKUP($C69,'Journée 1'!$D$5:$R$104,15,FALSE)),VLOOKUP($C69,'Journée 1'!$D$5:$R$104,15,FALSE),0)</f>
        <v>0</v>
      </c>
      <c r="H69">
        <f>IF(ISNUMBER(VLOOKUP($C69,'Journée 2'!$D$5:$R$104,13,FALSE)),VLOOKUP($C69,'Journée 2'!$D$5:$R$104,13,FALSE),0)</f>
        <v>0</v>
      </c>
      <c r="I69">
        <f>IF(ISNUMBER(VLOOKUP($C69,'Journée 2'!$D$5:$R$104,15,FALSE)),VLOOKUP($C69,'Journée 2'!$D$5:$R$104,15,FALSE),0)</f>
        <v>0</v>
      </c>
      <c r="J69">
        <f>IF(ISNUMBER(VLOOKUP($C69,'Journée 3'!$D$5:$R$104,13,FALSE)),VLOOKUP($C69,'Journée 3'!$D$5:$R$104,13,FALSE),0)</f>
        <v>0</v>
      </c>
      <c r="K69">
        <f>IF(ISNUMBER(VLOOKUP($C69,'Journée 3'!$D$5:$R$104,15,FALSE)),VLOOKUP($C69,'Journée 3'!$D$5:$R$104,15,FALSE),0)</f>
        <v>0</v>
      </c>
      <c r="L69">
        <f>IF(ISNUMBER(VLOOKUP($C69,'Journée 4'!$D$5:$R$104,13,FALSE)),VLOOKUP($C69,'Journée 4'!$D$5:$R$104,13,FALSE),0)</f>
        <v>0</v>
      </c>
      <c r="M69">
        <f>IF(ISNUMBER(VLOOKUP($C69,'Journée 4'!$D$5:$R$104,15,FALSE)),VLOOKUP($C69,'Journée 4'!$D$5:$R$104,15,FALSE),0)</f>
        <v>0</v>
      </c>
      <c r="N69">
        <f>IF(ISNUMBER(VLOOKUP($C69,'Journée 5'!$D$5:$R$104,13,FALSE)),VLOOKUP($C69,'Journée 5'!$D$5:$R$104,13,FALSE),0)</f>
        <v>0</v>
      </c>
      <c r="O69">
        <f>IF(ISNUMBER(VLOOKUP($C69,'Journée 5'!$D$5:$R$104,15,FALSE)),VLOOKUP($C69,'Journée 5'!$D$5:$R$104,15,FALSE),0)</f>
        <v>0</v>
      </c>
      <c r="P69">
        <f aca="true" t="shared" si="26" ref="P69:P104">SUM(F69,H69,J69,L69,N69)</f>
        <v>0</v>
      </c>
      <c r="Q69">
        <f aca="true" t="shared" si="27" ref="Q69:Q104">MAX(AA69:AJ69)</f>
        <v>0</v>
      </c>
      <c r="R69" s="90"/>
      <c r="S69" s="55">
        <f aca="true" t="shared" si="28" ref="S69:S100">Q69+R69</f>
        <v>0</v>
      </c>
      <c r="T69">
        <f aca="true" t="shared" si="29" ref="T69:T103">IF(F69&lt;&gt;0,1,0)</f>
        <v>0</v>
      </c>
      <c r="U69">
        <f aca="true" t="shared" si="30" ref="U69:U103">IF(H69&lt;&gt;0,1,0)</f>
        <v>0</v>
      </c>
      <c r="V69">
        <f aca="true" t="shared" si="31" ref="V69:V103">IF(J69&lt;&gt;0,1,0)</f>
        <v>0</v>
      </c>
      <c r="W69">
        <f aca="true" t="shared" si="32" ref="W69:W103">IF(L69&lt;&gt;0,1,0)</f>
        <v>0</v>
      </c>
      <c r="X69">
        <f aca="true" t="shared" si="33" ref="X69:X103">IF(N69&lt;&gt;0,1,0)</f>
        <v>0</v>
      </c>
      <c r="AA69" s="123">
        <f t="shared" si="8"/>
        <v>0</v>
      </c>
      <c r="AB69" s="123">
        <f t="shared" si="9"/>
        <v>0</v>
      </c>
      <c r="AC69" s="123">
        <f t="shared" si="10"/>
        <v>0</v>
      </c>
      <c r="AD69" s="123">
        <f t="shared" si="11"/>
        <v>0</v>
      </c>
      <c r="AE69" s="123">
        <f t="shared" si="12"/>
        <v>0</v>
      </c>
      <c r="AF69" s="123">
        <f t="shared" si="13"/>
        <v>0</v>
      </c>
      <c r="AG69" s="123">
        <f t="shared" si="14"/>
        <v>0</v>
      </c>
      <c r="AH69" s="123">
        <f t="shared" si="15"/>
        <v>0</v>
      </c>
      <c r="AI69" s="123">
        <f t="shared" si="16"/>
        <v>0</v>
      </c>
      <c r="AJ69" s="123">
        <f t="shared" si="17"/>
        <v>0</v>
      </c>
    </row>
    <row r="70" spans="2:36" ht="12.75">
      <c r="B70">
        <f>IF($C70="","",CONCATENATE(VLOOKUP($C70,Accueil!$A$25:$E$124,5,FALSE),VLOOKUP($C70,Régional!$A$1:$Y$96,7,FALSE)))</f>
      </c>
      <c r="C70">
        <f>IF(Accueil!A91="","",Accueil!A91)</f>
      </c>
      <c r="D70">
        <f>IF($C70="","",VLOOKUP($C70,Régional!$A$1:$Y$96,13,FALSE))</f>
      </c>
      <c r="E70">
        <f>IF($C70="","",VLOOKUP($C70,Régional!$A$1:$Y$96,16,FALSE))</f>
      </c>
      <c r="F70">
        <f>IF(ISNUMBER(VLOOKUP($C70,'Journée 1'!$D$5:$R$104,13,FALSE)),VLOOKUP($C70,'Journée 1'!$D$5:$R$104,13,FALSE),0)</f>
        <v>0</v>
      </c>
      <c r="G70">
        <f>IF(ISNUMBER(VLOOKUP($C70,'Journée 1'!$D$5:$R$104,15,FALSE)),VLOOKUP($C70,'Journée 1'!$D$5:$R$104,15,FALSE),0)</f>
        <v>0</v>
      </c>
      <c r="H70">
        <f>IF(ISNUMBER(VLOOKUP($C70,'Journée 2'!$D$5:$R$104,13,FALSE)),VLOOKUP($C70,'Journée 2'!$D$5:$R$104,13,FALSE),0)</f>
        <v>0</v>
      </c>
      <c r="I70">
        <f>IF(ISNUMBER(VLOOKUP($C70,'Journée 2'!$D$5:$R$104,15,FALSE)),VLOOKUP($C70,'Journée 2'!$D$5:$R$104,15,FALSE),0)</f>
        <v>0</v>
      </c>
      <c r="J70">
        <f>IF(ISNUMBER(VLOOKUP($C70,'Journée 3'!$D$5:$R$104,13,FALSE)),VLOOKUP($C70,'Journée 3'!$D$5:$R$104,13,FALSE),0)</f>
        <v>0</v>
      </c>
      <c r="K70">
        <f>IF(ISNUMBER(VLOOKUP($C70,'Journée 3'!$D$5:$R$104,15,FALSE)),VLOOKUP($C70,'Journée 3'!$D$5:$R$104,15,FALSE),0)</f>
        <v>0</v>
      </c>
      <c r="L70">
        <f>IF(ISNUMBER(VLOOKUP($C70,'Journée 4'!$D$5:$R$104,13,FALSE)),VLOOKUP($C70,'Journée 4'!$D$5:$R$104,13,FALSE),0)</f>
        <v>0</v>
      </c>
      <c r="M70">
        <f>IF(ISNUMBER(VLOOKUP($C70,'Journée 4'!$D$5:$R$104,15,FALSE)),VLOOKUP($C70,'Journée 4'!$D$5:$R$104,15,FALSE),0)</f>
        <v>0</v>
      </c>
      <c r="N70">
        <f>IF(ISNUMBER(VLOOKUP($C70,'Journée 5'!$D$5:$R$104,13,FALSE)),VLOOKUP($C70,'Journée 5'!$D$5:$R$104,13,FALSE),0)</f>
        <v>0</v>
      </c>
      <c r="O70">
        <f>IF(ISNUMBER(VLOOKUP($C70,'Journée 5'!$D$5:$R$104,15,FALSE)),VLOOKUP($C70,'Journée 5'!$D$5:$R$104,15,FALSE),0)</f>
        <v>0</v>
      </c>
      <c r="P70">
        <f t="shared" si="26"/>
        <v>0</v>
      </c>
      <c r="Q70">
        <f t="shared" si="27"/>
        <v>0</v>
      </c>
      <c r="R70" s="90"/>
      <c r="S70" s="55">
        <f t="shared" si="28"/>
        <v>0</v>
      </c>
      <c r="T70">
        <f t="shared" si="29"/>
        <v>0</v>
      </c>
      <c r="U70">
        <f t="shared" si="30"/>
        <v>0</v>
      </c>
      <c r="V70">
        <f t="shared" si="31"/>
        <v>0</v>
      </c>
      <c r="W70">
        <f t="shared" si="32"/>
        <v>0</v>
      </c>
      <c r="X70">
        <f t="shared" si="33"/>
        <v>0</v>
      </c>
      <c r="AA70" s="123">
        <f aca="true" t="shared" si="34" ref="AA70:AA104">SUM(G70,I70,K70)</f>
        <v>0</v>
      </c>
      <c r="AB70" s="123">
        <f aca="true" t="shared" si="35" ref="AB70:AB104">SUM(G70,I70,M70)</f>
        <v>0</v>
      </c>
      <c r="AC70" s="123">
        <f aca="true" t="shared" si="36" ref="AC70:AC104">SUM(G70,I70,O70)</f>
        <v>0</v>
      </c>
      <c r="AD70" s="123">
        <f aca="true" t="shared" si="37" ref="AD70:AD104">SUM(G70,K70,M70)</f>
        <v>0</v>
      </c>
      <c r="AE70" s="123">
        <f aca="true" t="shared" si="38" ref="AE70:AE104">SUM(G70,K70,O70)</f>
        <v>0</v>
      </c>
      <c r="AF70" s="123">
        <f aca="true" t="shared" si="39" ref="AF70:AF104">SUM(G70,M70,O70)</f>
        <v>0</v>
      </c>
      <c r="AG70" s="123">
        <f aca="true" t="shared" si="40" ref="AG70:AG104">SUM(I70,K70,M70)</f>
        <v>0</v>
      </c>
      <c r="AH70" s="123">
        <f aca="true" t="shared" si="41" ref="AH70:AH104">SUM(I70,K70,O70)</f>
        <v>0</v>
      </c>
      <c r="AI70" s="123">
        <f aca="true" t="shared" si="42" ref="AI70:AI104">SUM(I70,M70,O70)</f>
        <v>0</v>
      </c>
      <c r="AJ70" s="123">
        <f aca="true" t="shared" si="43" ref="AJ70:AJ104">SUM(K70,M70,O70)</f>
        <v>0</v>
      </c>
    </row>
    <row r="71" spans="2:36" ht="12.75">
      <c r="B71">
        <f>IF($C71="","",CONCATENATE(VLOOKUP($C71,Accueil!$A$25:$E$124,5,FALSE),VLOOKUP($C71,Régional!$A$1:$Y$96,7,FALSE)))</f>
      </c>
      <c r="C71">
        <f>IF(Accueil!A92="","",Accueil!A92)</f>
      </c>
      <c r="D71">
        <f>IF($C71="","",VLOOKUP($C71,Régional!$A$1:$Y$96,13,FALSE))</f>
      </c>
      <c r="E71">
        <f>IF($C71="","",VLOOKUP($C71,Régional!$A$1:$Y$96,16,FALSE))</f>
      </c>
      <c r="F71">
        <f>IF(ISNUMBER(VLOOKUP($C71,'Journée 1'!$D$5:$R$104,13,FALSE)),VLOOKUP($C71,'Journée 1'!$D$5:$R$104,13,FALSE),0)</f>
        <v>0</v>
      </c>
      <c r="G71">
        <f>IF(ISNUMBER(VLOOKUP($C71,'Journée 1'!$D$5:$R$104,15,FALSE)),VLOOKUP($C71,'Journée 1'!$D$5:$R$104,15,FALSE),0)</f>
        <v>0</v>
      </c>
      <c r="H71">
        <f>IF(ISNUMBER(VLOOKUP($C71,'Journée 2'!$D$5:$R$104,13,FALSE)),VLOOKUP($C71,'Journée 2'!$D$5:$R$104,13,FALSE),0)</f>
        <v>0</v>
      </c>
      <c r="I71">
        <f>IF(ISNUMBER(VLOOKUP($C71,'Journée 2'!$D$5:$R$104,15,FALSE)),VLOOKUP($C71,'Journée 2'!$D$5:$R$104,15,FALSE),0)</f>
        <v>0</v>
      </c>
      <c r="J71">
        <f>IF(ISNUMBER(VLOOKUP($C71,'Journée 3'!$D$5:$R$104,13,FALSE)),VLOOKUP($C71,'Journée 3'!$D$5:$R$104,13,FALSE),0)</f>
        <v>0</v>
      </c>
      <c r="K71">
        <f>IF(ISNUMBER(VLOOKUP($C71,'Journée 3'!$D$5:$R$104,15,FALSE)),VLOOKUP($C71,'Journée 3'!$D$5:$R$104,15,FALSE),0)</f>
        <v>0</v>
      </c>
      <c r="L71">
        <f>IF(ISNUMBER(VLOOKUP($C71,'Journée 4'!$D$5:$R$104,13,FALSE)),VLOOKUP($C71,'Journée 4'!$D$5:$R$104,13,FALSE),0)</f>
        <v>0</v>
      </c>
      <c r="M71">
        <f>IF(ISNUMBER(VLOOKUP($C71,'Journée 4'!$D$5:$R$104,15,FALSE)),VLOOKUP($C71,'Journée 4'!$D$5:$R$104,15,FALSE),0)</f>
        <v>0</v>
      </c>
      <c r="N71">
        <f>IF(ISNUMBER(VLOOKUP($C71,'Journée 5'!$D$5:$R$104,13,FALSE)),VLOOKUP($C71,'Journée 5'!$D$5:$R$104,13,FALSE),0)</f>
        <v>0</v>
      </c>
      <c r="O71">
        <f>IF(ISNUMBER(VLOOKUP($C71,'Journée 5'!$D$5:$R$104,15,FALSE)),VLOOKUP($C71,'Journée 5'!$D$5:$R$104,15,FALSE),0)</f>
        <v>0</v>
      </c>
      <c r="P71">
        <f t="shared" si="26"/>
        <v>0</v>
      </c>
      <c r="Q71">
        <f t="shared" si="27"/>
        <v>0</v>
      </c>
      <c r="R71" s="90"/>
      <c r="S71" s="55">
        <f t="shared" si="28"/>
        <v>0</v>
      </c>
      <c r="T71">
        <f t="shared" si="29"/>
        <v>0</v>
      </c>
      <c r="U71">
        <f t="shared" si="30"/>
        <v>0</v>
      </c>
      <c r="V71">
        <f t="shared" si="31"/>
        <v>0</v>
      </c>
      <c r="W71">
        <f t="shared" si="32"/>
        <v>0</v>
      </c>
      <c r="X71">
        <f t="shared" si="33"/>
        <v>0</v>
      </c>
      <c r="AA71" s="123">
        <f t="shared" si="34"/>
        <v>0</v>
      </c>
      <c r="AB71" s="123">
        <f t="shared" si="35"/>
        <v>0</v>
      </c>
      <c r="AC71" s="123">
        <f t="shared" si="36"/>
        <v>0</v>
      </c>
      <c r="AD71" s="123">
        <f t="shared" si="37"/>
        <v>0</v>
      </c>
      <c r="AE71" s="123">
        <f t="shared" si="38"/>
        <v>0</v>
      </c>
      <c r="AF71" s="123">
        <f t="shared" si="39"/>
        <v>0</v>
      </c>
      <c r="AG71" s="123">
        <f t="shared" si="40"/>
        <v>0</v>
      </c>
      <c r="AH71" s="123">
        <f t="shared" si="41"/>
        <v>0</v>
      </c>
      <c r="AI71" s="123">
        <f t="shared" si="42"/>
        <v>0</v>
      </c>
      <c r="AJ71" s="123">
        <f t="shared" si="43"/>
        <v>0</v>
      </c>
    </row>
    <row r="72" spans="2:36" ht="12.75">
      <c r="B72">
        <f>IF($C72="","",CONCATENATE(VLOOKUP($C72,Accueil!$A$25:$E$124,5,FALSE),VLOOKUP($C72,Régional!$A$1:$Y$96,7,FALSE)))</f>
      </c>
      <c r="C72">
        <f>IF(Accueil!A93="","",Accueil!A93)</f>
      </c>
      <c r="D72">
        <f>IF($C72="","",VLOOKUP($C72,Régional!$A$1:$Y$96,13,FALSE))</f>
      </c>
      <c r="E72">
        <f>IF($C72="","",VLOOKUP($C72,Régional!$A$1:$Y$96,16,FALSE))</f>
      </c>
      <c r="F72">
        <f>IF(ISNUMBER(VLOOKUP($C72,'Journée 1'!$D$5:$R$104,13,FALSE)),VLOOKUP($C72,'Journée 1'!$D$5:$R$104,13,FALSE),0)</f>
        <v>0</v>
      </c>
      <c r="G72">
        <f>IF(ISNUMBER(VLOOKUP($C72,'Journée 1'!$D$5:$R$104,15,FALSE)),VLOOKUP($C72,'Journée 1'!$D$5:$R$104,15,FALSE),0)</f>
        <v>0</v>
      </c>
      <c r="H72">
        <f>IF(ISNUMBER(VLOOKUP($C72,'Journée 2'!$D$5:$R$104,13,FALSE)),VLOOKUP($C72,'Journée 2'!$D$5:$R$104,13,FALSE),0)</f>
        <v>0</v>
      </c>
      <c r="I72">
        <f>IF(ISNUMBER(VLOOKUP($C72,'Journée 2'!$D$5:$R$104,15,FALSE)),VLOOKUP($C72,'Journée 2'!$D$5:$R$104,15,FALSE),0)</f>
        <v>0</v>
      </c>
      <c r="J72">
        <f>IF(ISNUMBER(VLOOKUP($C72,'Journée 3'!$D$5:$R$104,13,FALSE)),VLOOKUP($C72,'Journée 3'!$D$5:$R$104,13,FALSE),0)</f>
        <v>0</v>
      </c>
      <c r="K72">
        <f>IF(ISNUMBER(VLOOKUP($C72,'Journée 3'!$D$5:$R$104,15,FALSE)),VLOOKUP($C72,'Journée 3'!$D$5:$R$104,15,FALSE),0)</f>
        <v>0</v>
      </c>
      <c r="L72">
        <f>IF(ISNUMBER(VLOOKUP($C72,'Journée 4'!$D$5:$R$104,13,FALSE)),VLOOKUP($C72,'Journée 4'!$D$5:$R$104,13,FALSE),0)</f>
        <v>0</v>
      </c>
      <c r="M72">
        <f>IF(ISNUMBER(VLOOKUP($C72,'Journée 4'!$D$5:$R$104,15,FALSE)),VLOOKUP($C72,'Journée 4'!$D$5:$R$104,15,FALSE),0)</f>
        <v>0</v>
      </c>
      <c r="N72">
        <f>IF(ISNUMBER(VLOOKUP($C72,'Journée 5'!$D$5:$R$104,13,FALSE)),VLOOKUP($C72,'Journée 5'!$D$5:$R$104,13,FALSE),0)</f>
        <v>0</v>
      </c>
      <c r="O72">
        <f>IF(ISNUMBER(VLOOKUP($C72,'Journée 5'!$D$5:$R$104,15,FALSE)),VLOOKUP($C72,'Journée 5'!$D$5:$R$104,15,FALSE),0)</f>
        <v>0</v>
      </c>
      <c r="P72">
        <f t="shared" si="26"/>
        <v>0</v>
      </c>
      <c r="Q72">
        <f t="shared" si="27"/>
        <v>0</v>
      </c>
      <c r="R72" s="90"/>
      <c r="S72" s="55">
        <f t="shared" si="28"/>
        <v>0</v>
      </c>
      <c r="T72">
        <f t="shared" si="29"/>
        <v>0</v>
      </c>
      <c r="U72">
        <f t="shared" si="30"/>
        <v>0</v>
      </c>
      <c r="V72">
        <f t="shared" si="31"/>
        <v>0</v>
      </c>
      <c r="W72">
        <f t="shared" si="32"/>
        <v>0</v>
      </c>
      <c r="X72">
        <f t="shared" si="33"/>
        <v>0</v>
      </c>
      <c r="AA72" s="123">
        <f t="shared" si="34"/>
        <v>0</v>
      </c>
      <c r="AB72" s="123">
        <f t="shared" si="35"/>
        <v>0</v>
      </c>
      <c r="AC72" s="123">
        <f t="shared" si="36"/>
        <v>0</v>
      </c>
      <c r="AD72" s="123">
        <f t="shared" si="37"/>
        <v>0</v>
      </c>
      <c r="AE72" s="123">
        <f t="shared" si="38"/>
        <v>0</v>
      </c>
      <c r="AF72" s="123">
        <f t="shared" si="39"/>
        <v>0</v>
      </c>
      <c r="AG72" s="123">
        <f t="shared" si="40"/>
        <v>0</v>
      </c>
      <c r="AH72" s="123">
        <f t="shared" si="41"/>
        <v>0</v>
      </c>
      <c r="AI72" s="123">
        <f t="shared" si="42"/>
        <v>0</v>
      </c>
      <c r="AJ72" s="123">
        <f t="shared" si="43"/>
        <v>0</v>
      </c>
    </row>
    <row r="73" spans="2:36" ht="12.75">
      <c r="B73">
        <f>IF($C73="","",CONCATENATE(VLOOKUP($C73,Accueil!$A$25:$E$124,5,FALSE),VLOOKUP($C73,Régional!$A$1:$Y$96,7,FALSE)))</f>
      </c>
      <c r="C73">
        <f>IF(Accueil!A94="","",Accueil!A94)</f>
      </c>
      <c r="D73">
        <f>IF($C73="","",VLOOKUP($C73,Régional!$A$1:$Y$96,13,FALSE))</f>
      </c>
      <c r="E73">
        <f>IF($C73="","",VLOOKUP($C73,Régional!$A$1:$Y$96,16,FALSE))</f>
      </c>
      <c r="F73">
        <f>IF(ISNUMBER(VLOOKUP($C73,'Journée 1'!$D$5:$R$104,13,FALSE)),VLOOKUP($C73,'Journée 1'!$D$5:$R$104,13,FALSE),0)</f>
        <v>0</v>
      </c>
      <c r="G73">
        <f>IF(ISNUMBER(VLOOKUP($C73,'Journée 1'!$D$5:$R$104,15,FALSE)),VLOOKUP($C73,'Journée 1'!$D$5:$R$104,15,FALSE),0)</f>
        <v>0</v>
      </c>
      <c r="H73">
        <f>IF(ISNUMBER(VLOOKUP($C73,'Journée 2'!$D$5:$R$104,13,FALSE)),VLOOKUP($C73,'Journée 2'!$D$5:$R$104,13,FALSE),0)</f>
        <v>0</v>
      </c>
      <c r="I73">
        <f>IF(ISNUMBER(VLOOKUP($C73,'Journée 2'!$D$5:$R$104,15,FALSE)),VLOOKUP($C73,'Journée 2'!$D$5:$R$104,15,FALSE),0)</f>
        <v>0</v>
      </c>
      <c r="J73">
        <f>IF(ISNUMBER(VLOOKUP($C73,'Journée 3'!$D$5:$R$104,13,FALSE)),VLOOKUP($C73,'Journée 3'!$D$5:$R$104,13,FALSE),0)</f>
        <v>0</v>
      </c>
      <c r="K73">
        <f>IF(ISNUMBER(VLOOKUP($C73,'Journée 3'!$D$5:$R$104,15,FALSE)),VLOOKUP($C73,'Journée 3'!$D$5:$R$104,15,FALSE),0)</f>
        <v>0</v>
      </c>
      <c r="L73">
        <f>IF(ISNUMBER(VLOOKUP($C73,'Journée 4'!$D$5:$R$104,13,FALSE)),VLOOKUP($C73,'Journée 4'!$D$5:$R$104,13,FALSE),0)</f>
        <v>0</v>
      </c>
      <c r="M73">
        <f>IF(ISNUMBER(VLOOKUP($C73,'Journée 4'!$D$5:$R$104,15,FALSE)),VLOOKUP($C73,'Journée 4'!$D$5:$R$104,15,FALSE),0)</f>
        <v>0</v>
      </c>
      <c r="N73">
        <f>IF(ISNUMBER(VLOOKUP($C73,'Journée 5'!$D$5:$R$104,13,FALSE)),VLOOKUP($C73,'Journée 5'!$D$5:$R$104,13,FALSE),0)</f>
        <v>0</v>
      </c>
      <c r="O73">
        <f>IF(ISNUMBER(VLOOKUP($C73,'Journée 5'!$D$5:$R$104,15,FALSE)),VLOOKUP($C73,'Journée 5'!$D$5:$R$104,15,FALSE),0)</f>
        <v>0</v>
      </c>
      <c r="P73">
        <f t="shared" si="26"/>
        <v>0</v>
      </c>
      <c r="Q73">
        <f t="shared" si="27"/>
        <v>0</v>
      </c>
      <c r="R73" s="90"/>
      <c r="S73" s="55">
        <f t="shared" si="28"/>
        <v>0</v>
      </c>
      <c r="T73">
        <f t="shared" si="29"/>
        <v>0</v>
      </c>
      <c r="U73">
        <f t="shared" si="30"/>
        <v>0</v>
      </c>
      <c r="V73">
        <f t="shared" si="31"/>
        <v>0</v>
      </c>
      <c r="W73">
        <f t="shared" si="32"/>
        <v>0</v>
      </c>
      <c r="X73">
        <f t="shared" si="33"/>
        <v>0</v>
      </c>
      <c r="AA73" s="123">
        <f t="shared" si="34"/>
        <v>0</v>
      </c>
      <c r="AB73" s="123">
        <f t="shared" si="35"/>
        <v>0</v>
      </c>
      <c r="AC73" s="123">
        <f t="shared" si="36"/>
        <v>0</v>
      </c>
      <c r="AD73" s="123">
        <f t="shared" si="37"/>
        <v>0</v>
      </c>
      <c r="AE73" s="123">
        <f t="shared" si="38"/>
        <v>0</v>
      </c>
      <c r="AF73" s="123">
        <f t="shared" si="39"/>
        <v>0</v>
      </c>
      <c r="AG73" s="123">
        <f t="shared" si="40"/>
        <v>0</v>
      </c>
      <c r="AH73" s="123">
        <f t="shared" si="41"/>
        <v>0</v>
      </c>
      <c r="AI73" s="123">
        <f t="shared" si="42"/>
        <v>0</v>
      </c>
      <c r="AJ73" s="123">
        <f t="shared" si="43"/>
        <v>0</v>
      </c>
    </row>
    <row r="74" spans="2:36" ht="12.75">
      <c r="B74">
        <f>IF($C74="","",CONCATENATE(VLOOKUP($C74,Accueil!$A$25:$E$124,5,FALSE),VLOOKUP($C74,Régional!$A$1:$Y$96,7,FALSE)))</f>
      </c>
      <c r="C74">
        <f>IF(Accueil!A95="","",Accueil!A95)</f>
      </c>
      <c r="D74">
        <f>IF($C74="","",VLOOKUP($C74,Régional!$A$1:$Y$96,13,FALSE))</f>
      </c>
      <c r="E74">
        <f>IF($C74="","",VLOOKUP($C74,Régional!$A$1:$Y$96,16,FALSE))</f>
      </c>
      <c r="F74">
        <f>IF(ISNUMBER(VLOOKUP($C74,'Journée 1'!$D$5:$R$104,13,FALSE)),VLOOKUP($C74,'Journée 1'!$D$5:$R$104,13,FALSE),0)</f>
        <v>0</v>
      </c>
      <c r="G74">
        <f>IF(ISNUMBER(VLOOKUP($C74,'Journée 1'!$D$5:$R$104,15,FALSE)),VLOOKUP($C74,'Journée 1'!$D$5:$R$104,15,FALSE),0)</f>
        <v>0</v>
      </c>
      <c r="H74">
        <f>IF(ISNUMBER(VLOOKUP($C74,'Journée 2'!$D$5:$R$104,13,FALSE)),VLOOKUP($C74,'Journée 2'!$D$5:$R$104,13,FALSE),0)</f>
        <v>0</v>
      </c>
      <c r="I74">
        <f>IF(ISNUMBER(VLOOKUP($C74,'Journée 2'!$D$5:$R$104,15,FALSE)),VLOOKUP($C74,'Journée 2'!$D$5:$R$104,15,FALSE),0)</f>
        <v>0</v>
      </c>
      <c r="J74">
        <f>IF(ISNUMBER(VLOOKUP($C74,'Journée 3'!$D$5:$R$104,13,FALSE)),VLOOKUP($C74,'Journée 3'!$D$5:$R$104,13,FALSE),0)</f>
        <v>0</v>
      </c>
      <c r="K74">
        <f>IF(ISNUMBER(VLOOKUP($C74,'Journée 3'!$D$5:$R$104,15,FALSE)),VLOOKUP($C74,'Journée 3'!$D$5:$R$104,15,FALSE),0)</f>
        <v>0</v>
      </c>
      <c r="L74">
        <f>IF(ISNUMBER(VLOOKUP($C74,'Journée 4'!$D$5:$R$104,13,FALSE)),VLOOKUP($C74,'Journée 4'!$D$5:$R$104,13,FALSE),0)</f>
        <v>0</v>
      </c>
      <c r="M74">
        <f>IF(ISNUMBER(VLOOKUP($C74,'Journée 4'!$D$5:$R$104,15,FALSE)),VLOOKUP($C74,'Journée 4'!$D$5:$R$104,15,FALSE),0)</f>
        <v>0</v>
      </c>
      <c r="N74">
        <f>IF(ISNUMBER(VLOOKUP($C74,'Journée 5'!$D$5:$R$104,13,FALSE)),VLOOKUP($C74,'Journée 5'!$D$5:$R$104,13,FALSE),0)</f>
        <v>0</v>
      </c>
      <c r="O74">
        <f>IF(ISNUMBER(VLOOKUP($C74,'Journée 5'!$D$5:$R$104,15,FALSE)),VLOOKUP($C74,'Journée 5'!$D$5:$R$104,15,FALSE),0)</f>
        <v>0</v>
      </c>
      <c r="P74">
        <f t="shared" si="26"/>
        <v>0</v>
      </c>
      <c r="Q74">
        <f t="shared" si="27"/>
        <v>0</v>
      </c>
      <c r="R74" s="90"/>
      <c r="S74" s="55">
        <f t="shared" si="28"/>
        <v>0</v>
      </c>
      <c r="T74">
        <f t="shared" si="29"/>
        <v>0</v>
      </c>
      <c r="U74">
        <f t="shared" si="30"/>
        <v>0</v>
      </c>
      <c r="V74">
        <f t="shared" si="31"/>
        <v>0</v>
      </c>
      <c r="W74">
        <f t="shared" si="32"/>
        <v>0</v>
      </c>
      <c r="X74">
        <f t="shared" si="33"/>
        <v>0</v>
      </c>
      <c r="AA74" s="123">
        <f t="shared" si="34"/>
        <v>0</v>
      </c>
      <c r="AB74" s="123">
        <f t="shared" si="35"/>
        <v>0</v>
      </c>
      <c r="AC74" s="123">
        <f t="shared" si="36"/>
        <v>0</v>
      </c>
      <c r="AD74" s="123">
        <f t="shared" si="37"/>
        <v>0</v>
      </c>
      <c r="AE74" s="123">
        <f t="shared" si="38"/>
        <v>0</v>
      </c>
      <c r="AF74" s="123">
        <f t="shared" si="39"/>
        <v>0</v>
      </c>
      <c r="AG74" s="123">
        <f t="shared" si="40"/>
        <v>0</v>
      </c>
      <c r="AH74" s="123">
        <f t="shared" si="41"/>
        <v>0</v>
      </c>
      <c r="AI74" s="123">
        <f t="shared" si="42"/>
        <v>0</v>
      </c>
      <c r="AJ74" s="123">
        <f t="shared" si="43"/>
        <v>0</v>
      </c>
    </row>
    <row r="75" spans="2:36" ht="12.75">
      <c r="B75">
        <f>IF($C75="","",CONCATENATE(VLOOKUP($C75,Accueil!$A$25:$E$124,5,FALSE),VLOOKUP($C75,Régional!$A$1:$Y$96,7,FALSE)))</f>
      </c>
      <c r="C75">
        <f>IF(Accueil!A96="","",Accueil!A96)</f>
      </c>
      <c r="D75">
        <f>IF($C75="","",VLOOKUP($C75,Régional!$A$1:$Y$96,13,FALSE))</f>
      </c>
      <c r="E75">
        <f>IF($C75="","",VLOOKUP($C75,Régional!$A$1:$Y$96,16,FALSE))</f>
      </c>
      <c r="F75">
        <f>IF(ISNUMBER(VLOOKUP($C75,'Journée 1'!$D$5:$R$104,13,FALSE)),VLOOKUP($C75,'Journée 1'!$D$5:$R$104,13,FALSE),0)</f>
        <v>0</v>
      </c>
      <c r="G75">
        <f>IF(ISNUMBER(VLOOKUP($C75,'Journée 1'!$D$5:$R$104,15,FALSE)),VLOOKUP($C75,'Journée 1'!$D$5:$R$104,15,FALSE),0)</f>
        <v>0</v>
      </c>
      <c r="H75">
        <f>IF(ISNUMBER(VLOOKUP($C75,'Journée 2'!$D$5:$R$104,13,FALSE)),VLOOKUP($C75,'Journée 2'!$D$5:$R$104,13,FALSE),0)</f>
        <v>0</v>
      </c>
      <c r="I75">
        <f>IF(ISNUMBER(VLOOKUP($C75,'Journée 2'!$D$5:$R$104,15,FALSE)),VLOOKUP($C75,'Journée 2'!$D$5:$R$104,15,FALSE),0)</f>
        <v>0</v>
      </c>
      <c r="J75">
        <f>IF(ISNUMBER(VLOOKUP($C75,'Journée 3'!$D$5:$R$104,13,FALSE)),VLOOKUP($C75,'Journée 3'!$D$5:$R$104,13,FALSE),0)</f>
        <v>0</v>
      </c>
      <c r="K75">
        <f>IF(ISNUMBER(VLOOKUP($C75,'Journée 3'!$D$5:$R$104,15,FALSE)),VLOOKUP($C75,'Journée 3'!$D$5:$R$104,15,FALSE),0)</f>
        <v>0</v>
      </c>
      <c r="L75">
        <f>IF(ISNUMBER(VLOOKUP($C75,'Journée 4'!$D$5:$R$104,13,FALSE)),VLOOKUP($C75,'Journée 4'!$D$5:$R$104,13,FALSE),0)</f>
        <v>0</v>
      </c>
      <c r="M75">
        <f>IF(ISNUMBER(VLOOKUP($C75,'Journée 4'!$D$5:$R$104,15,FALSE)),VLOOKUP($C75,'Journée 4'!$D$5:$R$104,15,FALSE),0)</f>
        <v>0</v>
      </c>
      <c r="N75">
        <f>IF(ISNUMBER(VLOOKUP($C75,'Journée 5'!$D$5:$R$104,13,FALSE)),VLOOKUP($C75,'Journée 5'!$D$5:$R$104,13,FALSE),0)</f>
        <v>0</v>
      </c>
      <c r="O75">
        <f>IF(ISNUMBER(VLOOKUP($C75,'Journée 5'!$D$5:$R$104,15,FALSE)),VLOOKUP($C75,'Journée 5'!$D$5:$R$104,15,FALSE),0)</f>
        <v>0</v>
      </c>
      <c r="P75">
        <f t="shared" si="26"/>
        <v>0</v>
      </c>
      <c r="Q75">
        <f t="shared" si="27"/>
        <v>0</v>
      </c>
      <c r="R75" s="90"/>
      <c r="S75" s="55">
        <f t="shared" si="28"/>
        <v>0</v>
      </c>
      <c r="T75">
        <f t="shared" si="29"/>
        <v>0</v>
      </c>
      <c r="U75">
        <f t="shared" si="30"/>
        <v>0</v>
      </c>
      <c r="V75">
        <f t="shared" si="31"/>
        <v>0</v>
      </c>
      <c r="W75">
        <f t="shared" si="32"/>
        <v>0</v>
      </c>
      <c r="X75">
        <f t="shared" si="33"/>
        <v>0</v>
      </c>
      <c r="AA75" s="123">
        <f t="shared" si="34"/>
        <v>0</v>
      </c>
      <c r="AB75" s="123">
        <f t="shared" si="35"/>
        <v>0</v>
      </c>
      <c r="AC75" s="123">
        <f t="shared" si="36"/>
        <v>0</v>
      </c>
      <c r="AD75" s="123">
        <f t="shared" si="37"/>
        <v>0</v>
      </c>
      <c r="AE75" s="123">
        <f t="shared" si="38"/>
        <v>0</v>
      </c>
      <c r="AF75" s="123">
        <f t="shared" si="39"/>
        <v>0</v>
      </c>
      <c r="AG75" s="123">
        <f t="shared" si="40"/>
        <v>0</v>
      </c>
      <c r="AH75" s="123">
        <f t="shared" si="41"/>
        <v>0</v>
      </c>
      <c r="AI75" s="123">
        <f t="shared" si="42"/>
        <v>0</v>
      </c>
      <c r="AJ75" s="123">
        <f t="shared" si="43"/>
        <v>0</v>
      </c>
    </row>
    <row r="76" spans="2:36" ht="12.75">
      <c r="B76">
        <f>IF($C76="","",CONCATENATE(VLOOKUP($C76,Accueil!$A$25:$E$124,5,FALSE),VLOOKUP($C76,Régional!$A$1:$Y$96,7,FALSE)))</f>
      </c>
      <c r="C76">
        <f>IF(Accueil!A97="","",Accueil!A97)</f>
      </c>
      <c r="D76">
        <f>IF($C76="","",VLOOKUP($C76,Régional!$A$1:$Y$96,13,FALSE))</f>
      </c>
      <c r="E76">
        <f>IF($C76="","",VLOOKUP($C76,Régional!$A$1:$Y$96,16,FALSE))</f>
      </c>
      <c r="F76">
        <f>IF(ISNUMBER(VLOOKUP($C76,'Journée 1'!$D$5:$R$104,13,FALSE)),VLOOKUP($C76,'Journée 1'!$D$5:$R$104,13,FALSE),0)</f>
        <v>0</v>
      </c>
      <c r="G76">
        <f>IF(ISNUMBER(VLOOKUP($C76,'Journée 1'!$D$5:$R$104,15,FALSE)),VLOOKUP($C76,'Journée 1'!$D$5:$R$104,15,FALSE),0)</f>
        <v>0</v>
      </c>
      <c r="H76">
        <f>IF(ISNUMBER(VLOOKUP($C76,'Journée 2'!$D$5:$R$104,13,FALSE)),VLOOKUP($C76,'Journée 2'!$D$5:$R$104,13,FALSE),0)</f>
        <v>0</v>
      </c>
      <c r="I76">
        <f>IF(ISNUMBER(VLOOKUP($C76,'Journée 2'!$D$5:$R$104,15,FALSE)),VLOOKUP($C76,'Journée 2'!$D$5:$R$104,15,FALSE),0)</f>
        <v>0</v>
      </c>
      <c r="J76">
        <f>IF(ISNUMBER(VLOOKUP($C76,'Journée 3'!$D$5:$R$104,13,FALSE)),VLOOKUP($C76,'Journée 3'!$D$5:$R$104,13,FALSE),0)</f>
        <v>0</v>
      </c>
      <c r="K76">
        <f>IF(ISNUMBER(VLOOKUP($C76,'Journée 3'!$D$5:$R$104,15,FALSE)),VLOOKUP($C76,'Journée 3'!$D$5:$R$104,15,FALSE),0)</f>
        <v>0</v>
      </c>
      <c r="L76">
        <f>IF(ISNUMBER(VLOOKUP($C76,'Journée 4'!$D$5:$R$104,13,FALSE)),VLOOKUP($C76,'Journée 4'!$D$5:$R$104,13,FALSE),0)</f>
        <v>0</v>
      </c>
      <c r="M76">
        <f>IF(ISNUMBER(VLOOKUP($C76,'Journée 4'!$D$5:$R$104,15,FALSE)),VLOOKUP($C76,'Journée 4'!$D$5:$R$104,15,FALSE),0)</f>
        <v>0</v>
      </c>
      <c r="N76">
        <f>IF(ISNUMBER(VLOOKUP($C76,'Journée 5'!$D$5:$R$104,13,FALSE)),VLOOKUP($C76,'Journée 5'!$D$5:$R$104,13,FALSE),0)</f>
        <v>0</v>
      </c>
      <c r="O76">
        <f>IF(ISNUMBER(VLOOKUP($C76,'Journée 5'!$D$5:$R$104,15,FALSE)),VLOOKUP($C76,'Journée 5'!$D$5:$R$104,15,FALSE),0)</f>
        <v>0</v>
      </c>
      <c r="P76">
        <f t="shared" si="26"/>
        <v>0</v>
      </c>
      <c r="Q76">
        <f t="shared" si="27"/>
        <v>0</v>
      </c>
      <c r="R76" s="90"/>
      <c r="S76" s="55">
        <f t="shared" si="28"/>
        <v>0</v>
      </c>
      <c r="T76">
        <f t="shared" si="29"/>
        <v>0</v>
      </c>
      <c r="U76">
        <f t="shared" si="30"/>
        <v>0</v>
      </c>
      <c r="V76">
        <f t="shared" si="31"/>
        <v>0</v>
      </c>
      <c r="W76">
        <f t="shared" si="32"/>
        <v>0</v>
      </c>
      <c r="X76">
        <f t="shared" si="33"/>
        <v>0</v>
      </c>
      <c r="AA76" s="123">
        <f t="shared" si="34"/>
        <v>0</v>
      </c>
      <c r="AB76" s="123">
        <f t="shared" si="35"/>
        <v>0</v>
      </c>
      <c r="AC76" s="123">
        <f t="shared" si="36"/>
        <v>0</v>
      </c>
      <c r="AD76" s="123">
        <f t="shared" si="37"/>
        <v>0</v>
      </c>
      <c r="AE76" s="123">
        <f t="shared" si="38"/>
        <v>0</v>
      </c>
      <c r="AF76" s="123">
        <f t="shared" si="39"/>
        <v>0</v>
      </c>
      <c r="AG76" s="123">
        <f t="shared" si="40"/>
        <v>0</v>
      </c>
      <c r="AH76" s="123">
        <f t="shared" si="41"/>
        <v>0</v>
      </c>
      <c r="AI76" s="123">
        <f t="shared" si="42"/>
        <v>0</v>
      </c>
      <c r="AJ76" s="123">
        <f t="shared" si="43"/>
        <v>0</v>
      </c>
    </row>
    <row r="77" spans="2:36" ht="12.75">
      <c r="B77">
        <f>IF($C77="","",CONCATENATE(VLOOKUP($C77,Accueil!$A$25:$E$124,5,FALSE),VLOOKUP($C77,Régional!$A$1:$Y$96,7,FALSE)))</f>
      </c>
      <c r="C77">
        <f>IF(Accueil!A98="","",Accueil!A98)</f>
      </c>
      <c r="D77">
        <f>IF($C77="","",VLOOKUP($C77,Régional!$A$1:$Y$96,13,FALSE))</f>
      </c>
      <c r="E77">
        <f>IF($C77="","",VLOOKUP($C77,Régional!$A$1:$Y$96,16,FALSE))</f>
      </c>
      <c r="F77">
        <f>IF(ISNUMBER(VLOOKUP($C77,'Journée 1'!$D$5:$R$104,13,FALSE)),VLOOKUP($C77,'Journée 1'!$D$5:$R$104,13,FALSE),0)</f>
        <v>0</v>
      </c>
      <c r="G77">
        <f>IF(ISNUMBER(VLOOKUP($C77,'Journée 1'!$D$5:$R$104,15,FALSE)),VLOOKUP($C77,'Journée 1'!$D$5:$R$104,15,FALSE),0)</f>
        <v>0</v>
      </c>
      <c r="H77">
        <f>IF(ISNUMBER(VLOOKUP($C77,'Journée 2'!$D$5:$R$104,13,FALSE)),VLOOKUP($C77,'Journée 2'!$D$5:$R$104,13,FALSE),0)</f>
        <v>0</v>
      </c>
      <c r="I77">
        <f>IF(ISNUMBER(VLOOKUP($C77,'Journée 2'!$D$5:$R$104,15,FALSE)),VLOOKUP($C77,'Journée 2'!$D$5:$R$104,15,FALSE),0)</f>
        <v>0</v>
      </c>
      <c r="J77">
        <f>IF(ISNUMBER(VLOOKUP($C77,'Journée 3'!$D$5:$R$104,13,FALSE)),VLOOKUP($C77,'Journée 3'!$D$5:$R$104,13,FALSE),0)</f>
        <v>0</v>
      </c>
      <c r="K77">
        <f>IF(ISNUMBER(VLOOKUP($C77,'Journée 3'!$D$5:$R$104,15,FALSE)),VLOOKUP($C77,'Journée 3'!$D$5:$R$104,15,FALSE),0)</f>
        <v>0</v>
      </c>
      <c r="L77">
        <f>IF(ISNUMBER(VLOOKUP($C77,'Journée 4'!$D$5:$R$104,13,FALSE)),VLOOKUP($C77,'Journée 4'!$D$5:$R$104,13,FALSE),0)</f>
        <v>0</v>
      </c>
      <c r="M77">
        <f>IF(ISNUMBER(VLOOKUP($C77,'Journée 4'!$D$5:$R$104,15,FALSE)),VLOOKUP($C77,'Journée 4'!$D$5:$R$104,15,FALSE),0)</f>
        <v>0</v>
      </c>
      <c r="N77">
        <f>IF(ISNUMBER(VLOOKUP($C77,'Journée 5'!$D$5:$R$104,13,FALSE)),VLOOKUP($C77,'Journée 5'!$D$5:$R$104,13,FALSE),0)</f>
        <v>0</v>
      </c>
      <c r="O77">
        <f>IF(ISNUMBER(VLOOKUP($C77,'Journée 5'!$D$5:$R$104,15,FALSE)),VLOOKUP($C77,'Journée 5'!$D$5:$R$104,15,FALSE),0)</f>
        <v>0</v>
      </c>
      <c r="P77">
        <f t="shared" si="26"/>
        <v>0</v>
      </c>
      <c r="Q77">
        <f t="shared" si="27"/>
        <v>0</v>
      </c>
      <c r="R77" s="90"/>
      <c r="S77" s="55">
        <f t="shared" si="28"/>
        <v>0</v>
      </c>
      <c r="T77">
        <f t="shared" si="29"/>
        <v>0</v>
      </c>
      <c r="U77">
        <f t="shared" si="30"/>
        <v>0</v>
      </c>
      <c r="V77">
        <f t="shared" si="31"/>
        <v>0</v>
      </c>
      <c r="W77">
        <f t="shared" si="32"/>
        <v>0</v>
      </c>
      <c r="X77">
        <f t="shared" si="33"/>
        <v>0</v>
      </c>
      <c r="AA77" s="123">
        <f t="shared" si="34"/>
        <v>0</v>
      </c>
      <c r="AB77" s="123">
        <f t="shared" si="35"/>
        <v>0</v>
      </c>
      <c r="AC77" s="123">
        <f t="shared" si="36"/>
        <v>0</v>
      </c>
      <c r="AD77" s="123">
        <f t="shared" si="37"/>
        <v>0</v>
      </c>
      <c r="AE77" s="123">
        <f t="shared" si="38"/>
        <v>0</v>
      </c>
      <c r="AF77" s="123">
        <f t="shared" si="39"/>
        <v>0</v>
      </c>
      <c r="AG77" s="123">
        <f t="shared" si="40"/>
        <v>0</v>
      </c>
      <c r="AH77" s="123">
        <f t="shared" si="41"/>
        <v>0</v>
      </c>
      <c r="AI77" s="123">
        <f t="shared" si="42"/>
        <v>0</v>
      </c>
      <c r="AJ77" s="123">
        <f t="shared" si="43"/>
        <v>0</v>
      </c>
    </row>
    <row r="78" spans="2:36" ht="12.75">
      <c r="B78">
        <f>IF($C78="","",CONCATENATE(VLOOKUP($C78,Accueil!$A$25:$E$124,5,FALSE),VLOOKUP($C78,Régional!$A$1:$Y$96,7,FALSE)))</f>
      </c>
      <c r="C78">
        <f>IF(Accueil!A99="","",Accueil!A99)</f>
      </c>
      <c r="D78">
        <f>IF($C78="","",VLOOKUP($C78,Régional!$A$1:$Y$96,13,FALSE))</f>
      </c>
      <c r="E78">
        <f>IF($C78="","",VLOOKUP($C78,Régional!$A$1:$Y$96,16,FALSE))</f>
      </c>
      <c r="F78">
        <f>IF(ISNUMBER(VLOOKUP($C78,'Journée 1'!$D$5:$R$104,13,FALSE)),VLOOKUP($C78,'Journée 1'!$D$5:$R$104,13,FALSE),0)</f>
        <v>0</v>
      </c>
      <c r="G78">
        <f>IF(ISNUMBER(VLOOKUP($C78,'Journée 1'!$D$5:$R$104,15,FALSE)),VLOOKUP($C78,'Journée 1'!$D$5:$R$104,15,FALSE),0)</f>
        <v>0</v>
      </c>
      <c r="H78">
        <f>IF(ISNUMBER(VLOOKUP($C78,'Journée 2'!$D$5:$R$104,13,FALSE)),VLOOKUP($C78,'Journée 2'!$D$5:$R$104,13,FALSE),0)</f>
        <v>0</v>
      </c>
      <c r="I78">
        <f>IF(ISNUMBER(VLOOKUP($C78,'Journée 2'!$D$5:$R$104,15,FALSE)),VLOOKUP($C78,'Journée 2'!$D$5:$R$104,15,FALSE),0)</f>
        <v>0</v>
      </c>
      <c r="J78">
        <f>IF(ISNUMBER(VLOOKUP($C78,'Journée 3'!$D$5:$R$104,13,FALSE)),VLOOKUP($C78,'Journée 3'!$D$5:$R$104,13,FALSE),0)</f>
        <v>0</v>
      </c>
      <c r="K78">
        <f>IF(ISNUMBER(VLOOKUP($C78,'Journée 3'!$D$5:$R$104,15,FALSE)),VLOOKUP($C78,'Journée 3'!$D$5:$R$104,15,FALSE),0)</f>
        <v>0</v>
      </c>
      <c r="L78">
        <f>IF(ISNUMBER(VLOOKUP($C78,'Journée 4'!$D$5:$R$104,13,FALSE)),VLOOKUP($C78,'Journée 4'!$D$5:$R$104,13,FALSE),0)</f>
        <v>0</v>
      </c>
      <c r="M78">
        <f>IF(ISNUMBER(VLOOKUP($C78,'Journée 4'!$D$5:$R$104,15,FALSE)),VLOOKUP($C78,'Journée 4'!$D$5:$R$104,15,FALSE),0)</f>
        <v>0</v>
      </c>
      <c r="N78">
        <f>IF(ISNUMBER(VLOOKUP($C78,'Journée 5'!$D$5:$R$104,13,FALSE)),VLOOKUP($C78,'Journée 5'!$D$5:$R$104,13,FALSE),0)</f>
        <v>0</v>
      </c>
      <c r="O78">
        <f>IF(ISNUMBER(VLOOKUP($C78,'Journée 5'!$D$5:$R$104,15,FALSE)),VLOOKUP($C78,'Journée 5'!$D$5:$R$104,15,FALSE),0)</f>
        <v>0</v>
      </c>
      <c r="P78">
        <f t="shared" si="26"/>
        <v>0</v>
      </c>
      <c r="Q78">
        <f t="shared" si="27"/>
        <v>0</v>
      </c>
      <c r="R78" s="90"/>
      <c r="S78" s="55">
        <f t="shared" si="28"/>
        <v>0</v>
      </c>
      <c r="T78">
        <f t="shared" si="29"/>
        <v>0</v>
      </c>
      <c r="U78">
        <f t="shared" si="30"/>
        <v>0</v>
      </c>
      <c r="V78">
        <f t="shared" si="31"/>
        <v>0</v>
      </c>
      <c r="W78">
        <f t="shared" si="32"/>
        <v>0</v>
      </c>
      <c r="X78">
        <f t="shared" si="33"/>
        <v>0</v>
      </c>
      <c r="AA78" s="123">
        <f t="shared" si="34"/>
        <v>0</v>
      </c>
      <c r="AB78" s="123">
        <f t="shared" si="35"/>
        <v>0</v>
      </c>
      <c r="AC78" s="123">
        <f t="shared" si="36"/>
        <v>0</v>
      </c>
      <c r="AD78" s="123">
        <f t="shared" si="37"/>
        <v>0</v>
      </c>
      <c r="AE78" s="123">
        <f t="shared" si="38"/>
        <v>0</v>
      </c>
      <c r="AF78" s="123">
        <f t="shared" si="39"/>
        <v>0</v>
      </c>
      <c r="AG78" s="123">
        <f t="shared" si="40"/>
        <v>0</v>
      </c>
      <c r="AH78" s="123">
        <f t="shared" si="41"/>
        <v>0</v>
      </c>
      <c r="AI78" s="123">
        <f t="shared" si="42"/>
        <v>0</v>
      </c>
      <c r="AJ78" s="123">
        <f t="shared" si="43"/>
        <v>0</v>
      </c>
    </row>
    <row r="79" spans="2:36" ht="12.75">
      <c r="B79">
        <f>IF($C79="","",CONCATENATE(VLOOKUP($C79,Accueil!$A$25:$E$124,5,FALSE),VLOOKUP($C79,Régional!$A$1:$Y$96,7,FALSE)))</f>
      </c>
      <c r="C79">
        <f>IF(Accueil!A100="","",Accueil!A100)</f>
      </c>
      <c r="D79">
        <f>IF($C79="","",VLOOKUP($C79,Régional!$A$1:$Y$96,13,FALSE))</f>
      </c>
      <c r="E79">
        <f>IF($C79="","",VLOOKUP($C79,Régional!$A$1:$Y$96,16,FALSE))</f>
      </c>
      <c r="F79">
        <f>IF(ISNUMBER(VLOOKUP($C79,'Journée 1'!$D$5:$R$104,13,FALSE)),VLOOKUP($C79,'Journée 1'!$D$5:$R$104,13,FALSE),0)</f>
        <v>0</v>
      </c>
      <c r="G79">
        <f>IF(ISNUMBER(VLOOKUP($C79,'Journée 1'!$D$5:$R$104,15,FALSE)),VLOOKUP($C79,'Journée 1'!$D$5:$R$104,15,FALSE),0)</f>
        <v>0</v>
      </c>
      <c r="H79">
        <f>IF(ISNUMBER(VLOOKUP($C79,'Journée 2'!$D$5:$R$104,13,FALSE)),VLOOKUP($C79,'Journée 2'!$D$5:$R$104,13,FALSE),0)</f>
        <v>0</v>
      </c>
      <c r="I79">
        <f>IF(ISNUMBER(VLOOKUP($C79,'Journée 2'!$D$5:$R$104,15,FALSE)),VLOOKUP($C79,'Journée 2'!$D$5:$R$104,15,FALSE),0)</f>
        <v>0</v>
      </c>
      <c r="J79">
        <f>IF(ISNUMBER(VLOOKUP($C79,'Journée 3'!$D$5:$R$104,13,FALSE)),VLOOKUP($C79,'Journée 3'!$D$5:$R$104,13,FALSE),0)</f>
        <v>0</v>
      </c>
      <c r="K79">
        <f>IF(ISNUMBER(VLOOKUP($C79,'Journée 3'!$D$5:$R$104,15,FALSE)),VLOOKUP($C79,'Journée 3'!$D$5:$R$104,15,FALSE),0)</f>
        <v>0</v>
      </c>
      <c r="L79">
        <f>IF(ISNUMBER(VLOOKUP($C79,'Journée 4'!$D$5:$R$104,13,FALSE)),VLOOKUP($C79,'Journée 4'!$D$5:$R$104,13,FALSE),0)</f>
        <v>0</v>
      </c>
      <c r="M79">
        <f>IF(ISNUMBER(VLOOKUP($C79,'Journée 4'!$D$5:$R$104,15,FALSE)),VLOOKUP($C79,'Journée 4'!$D$5:$R$104,15,FALSE),0)</f>
        <v>0</v>
      </c>
      <c r="N79">
        <f>IF(ISNUMBER(VLOOKUP($C79,'Journée 5'!$D$5:$R$104,13,FALSE)),VLOOKUP($C79,'Journée 5'!$D$5:$R$104,13,FALSE),0)</f>
        <v>0</v>
      </c>
      <c r="O79">
        <f>IF(ISNUMBER(VLOOKUP($C79,'Journée 5'!$D$5:$R$104,15,FALSE)),VLOOKUP($C79,'Journée 5'!$D$5:$R$104,15,FALSE),0)</f>
        <v>0</v>
      </c>
      <c r="P79">
        <f t="shared" si="26"/>
        <v>0</v>
      </c>
      <c r="Q79">
        <f t="shared" si="27"/>
        <v>0</v>
      </c>
      <c r="R79" s="90"/>
      <c r="S79" s="55">
        <f t="shared" si="28"/>
        <v>0</v>
      </c>
      <c r="T79">
        <f t="shared" si="29"/>
        <v>0</v>
      </c>
      <c r="U79">
        <f t="shared" si="30"/>
        <v>0</v>
      </c>
      <c r="V79">
        <f t="shared" si="31"/>
        <v>0</v>
      </c>
      <c r="W79">
        <f t="shared" si="32"/>
        <v>0</v>
      </c>
      <c r="X79">
        <f t="shared" si="33"/>
        <v>0</v>
      </c>
      <c r="AA79" s="123">
        <f t="shared" si="34"/>
        <v>0</v>
      </c>
      <c r="AB79" s="123">
        <f t="shared" si="35"/>
        <v>0</v>
      </c>
      <c r="AC79" s="123">
        <f t="shared" si="36"/>
        <v>0</v>
      </c>
      <c r="AD79" s="123">
        <f t="shared" si="37"/>
        <v>0</v>
      </c>
      <c r="AE79" s="123">
        <f t="shared" si="38"/>
        <v>0</v>
      </c>
      <c r="AF79" s="123">
        <f t="shared" si="39"/>
        <v>0</v>
      </c>
      <c r="AG79" s="123">
        <f t="shared" si="40"/>
        <v>0</v>
      </c>
      <c r="AH79" s="123">
        <f t="shared" si="41"/>
        <v>0</v>
      </c>
      <c r="AI79" s="123">
        <f t="shared" si="42"/>
        <v>0</v>
      </c>
      <c r="AJ79" s="123">
        <f t="shared" si="43"/>
        <v>0</v>
      </c>
    </row>
    <row r="80" spans="2:36" ht="12.75">
      <c r="B80">
        <f>IF($C80="","",CONCATENATE(VLOOKUP($C80,Accueil!$A$25:$E$124,5,FALSE),VLOOKUP($C80,Régional!$A$1:$Y$96,7,FALSE)))</f>
      </c>
      <c r="C80">
        <f>IF(Accueil!A101="","",Accueil!A101)</f>
      </c>
      <c r="D80">
        <f>IF($C80="","",VLOOKUP($C80,Régional!$A$1:$Y$96,13,FALSE))</f>
      </c>
      <c r="E80">
        <f>IF($C80="","",VLOOKUP($C80,Régional!$A$1:$Y$96,16,FALSE))</f>
      </c>
      <c r="F80">
        <f>IF(ISNUMBER(VLOOKUP($C80,'Journée 1'!$D$5:$R$104,13,FALSE)),VLOOKUP($C80,'Journée 1'!$D$5:$R$104,13,FALSE),0)</f>
        <v>0</v>
      </c>
      <c r="G80">
        <f>IF(ISNUMBER(VLOOKUP($C80,'Journée 1'!$D$5:$R$104,15,FALSE)),VLOOKUP($C80,'Journée 1'!$D$5:$R$104,15,FALSE),0)</f>
        <v>0</v>
      </c>
      <c r="H80">
        <f>IF(ISNUMBER(VLOOKUP($C80,'Journée 2'!$D$5:$R$104,13,FALSE)),VLOOKUP($C80,'Journée 2'!$D$5:$R$104,13,FALSE),0)</f>
        <v>0</v>
      </c>
      <c r="I80">
        <f>IF(ISNUMBER(VLOOKUP($C80,'Journée 2'!$D$5:$R$104,15,FALSE)),VLOOKUP($C80,'Journée 2'!$D$5:$R$104,15,FALSE),0)</f>
        <v>0</v>
      </c>
      <c r="J80">
        <f>IF(ISNUMBER(VLOOKUP($C80,'Journée 3'!$D$5:$R$104,13,FALSE)),VLOOKUP($C80,'Journée 3'!$D$5:$R$104,13,FALSE),0)</f>
        <v>0</v>
      </c>
      <c r="K80">
        <f>IF(ISNUMBER(VLOOKUP($C80,'Journée 3'!$D$5:$R$104,15,FALSE)),VLOOKUP($C80,'Journée 3'!$D$5:$R$104,15,FALSE),0)</f>
        <v>0</v>
      </c>
      <c r="L80">
        <f>IF(ISNUMBER(VLOOKUP($C80,'Journée 4'!$D$5:$R$104,13,FALSE)),VLOOKUP($C80,'Journée 4'!$D$5:$R$104,13,FALSE),0)</f>
        <v>0</v>
      </c>
      <c r="M80">
        <f>IF(ISNUMBER(VLOOKUP($C80,'Journée 4'!$D$5:$R$104,15,FALSE)),VLOOKUP($C80,'Journée 4'!$D$5:$R$104,15,FALSE),0)</f>
        <v>0</v>
      </c>
      <c r="N80">
        <f>IF(ISNUMBER(VLOOKUP($C80,'Journée 5'!$D$5:$R$104,13,FALSE)),VLOOKUP($C80,'Journée 5'!$D$5:$R$104,13,FALSE),0)</f>
        <v>0</v>
      </c>
      <c r="O80">
        <f>IF(ISNUMBER(VLOOKUP($C80,'Journée 5'!$D$5:$R$104,15,FALSE)),VLOOKUP($C80,'Journée 5'!$D$5:$R$104,15,FALSE),0)</f>
        <v>0</v>
      </c>
      <c r="P80">
        <f t="shared" si="26"/>
        <v>0</v>
      </c>
      <c r="Q80">
        <f t="shared" si="27"/>
        <v>0</v>
      </c>
      <c r="R80" s="90"/>
      <c r="S80" s="55">
        <f t="shared" si="28"/>
        <v>0</v>
      </c>
      <c r="T80">
        <f t="shared" si="29"/>
        <v>0</v>
      </c>
      <c r="U80">
        <f t="shared" si="30"/>
        <v>0</v>
      </c>
      <c r="V80">
        <f t="shared" si="31"/>
        <v>0</v>
      </c>
      <c r="W80">
        <f t="shared" si="32"/>
        <v>0</v>
      </c>
      <c r="X80">
        <f t="shared" si="33"/>
        <v>0</v>
      </c>
      <c r="AA80" s="123">
        <f t="shared" si="34"/>
        <v>0</v>
      </c>
      <c r="AB80" s="123">
        <f t="shared" si="35"/>
        <v>0</v>
      </c>
      <c r="AC80" s="123">
        <f t="shared" si="36"/>
        <v>0</v>
      </c>
      <c r="AD80" s="123">
        <f t="shared" si="37"/>
        <v>0</v>
      </c>
      <c r="AE80" s="123">
        <f t="shared" si="38"/>
        <v>0</v>
      </c>
      <c r="AF80" s="123">
        <f t="shared" si="39"/>
        <v>0</v>
      </c>
      <c r="AG80" s="123">
        <f t="shared" si="40"/>
        <v>0</v>
      </c>
      <c r="AH80" s="123">
        <f t="shared" si="41"/>
        <v>0</v>
      </c>
      <c r="AI80" s="123">
        <f t="shared" si="42"/>
        <v>0</v>
      </c>
      <c r="AJ80" s="123">
        <f t="shared" si="43"/>
        <v>0</v>
      </c>
    </row>
    <row r="81" spans="2:36" ht="12.75">
      <c r="B81">
        <f>IF($C81="","",CONCATENATE(VLOOKUP($C81,Accueil!$A$25:$E$124,5,FALSE),VLOOKUP($C81,Régional!$A$1:$Y$96,7,FALSE)))</f>
      </c>
      <c r="C81">
        <f>IF(Accueil!A102="","",Accueil!A102)</f>
      </c>
      <c r="D81">
        <f>IF($C81="","",VLOOKUP($C81,Régional!$A$1:$Y$96,13,FALSE))</f>
      </c>
      <c r="E81">
        <f>IF($C81="","",VLOOKUP($C81,Régional!$A$1:$Y$96,16,FALSE))</f>
      </c>
      <c r="F81">
        <f>IF(ISNUMBER(VLOOKUP($C81,'Journée 1'!$D$5:$R$104,13,FALSE)),VLOOKUP($C81,'Journée 1'!$D$5:$R$104,13,FALSE),0)</f>
        <v>0</v>
      </c>
      <c r="G81">
        <f>IF(ISNUMBER(VLOOKUP($C81,'Journée 1'!$D$5:$R$104,15,FALSE)),VLOOKUP($C81,'Journée 1'!$D$5:$R$104,15,FALSE),0)</f>
        <v>0</v>
      </c>
      <c r="H81">
        <f>IF(ISNUMBER(VLOOKUP($C81,'Journée 2'!$D$5:$R$104,13,FALSE)),VLOOKUP($C81,'Journée 2'!$D$5:$R$104,13,FALSE),0)</f>
        <v>0</v>
      </c>
      <c r="I81">
        <f>IF(ISNUMBER(VLOOKUP($C81,'Journée 2'!$D$5:$R$104,15,FALSE)),VLOOKUP($C81,'Journée 2'!$D$5:$R$104,15,FALSE),0)</f>
        <v>0</v>
      </c>
      <c r="J81">
        <f>IF(ISNUMBER(VLOOKUP($C81,'Journée 3'!$D$5:$R$104,13,FALSE)),VLOOKUP($C81,'Journée 3'!$D$5:$R$104,13,FALSE),0)</f>
        <v>0</v>
      </c>
      <c r="K81">
        <f>IF(ISNUMBER(VLOOKUP($C81,'Journée 3'!$D$5:$R$104,15,FALSE)),VLOOKUP($C81,'Journée 3'!$D$5:$R$104,15,FALSE),0)</f>
        <v>0</v>
      </c>
      <c r="L81">
        <f>IF(ISNUMBER(VLOOKUP($C81,'Journée 4'!$D$5:$R$104,13,FALSE)),VLOOKUP($C81,'Journée 4'!$D$5:$R$104,13,FALSE),0)</f>
        <v>0</v>
      </c>
      <c r="M81">
        <f>IF(ISNUMBER(VLOOKUP($C81,'Journée 4'!$D$5:$R$104,15,FALSE)),VLOOKUP($C81,'Journée 4'!$D$5:$R$104,15,FALSE),0)</f>
        <v>0</v>
      </c>
      <c r="N81">
        <f>IF(ISNUMBER(VLOOKUP($C81,'Journée 5'!$D$5:$R$104,13,FALSE)),VLOOKUP($C81,'Journée 5'!$D$5:$R$104,13,FALSE),0)</f>
        <v>0</v>
      </c>
      <c r="O81">
        <f>IF(ISNUMBER(VLOOKUP($C81,'Journée 5'!$D$5:$R$104,15,FALSE)),VLOOKUP($C81,'Journée 5'!$D$5:$R$104,15,FALSE),0)</f>
        <v>0</v>
      </c>
      <c r="P81">
        <f t="shared" si="26"/>
        <v>0</v>
      </c>
      <c r="Q81">
        <f t="shared" si="27"/>
        <v>0</v>
      </c>
      <c r="R81" s="90"/>
      <c r="S81" s="55">
        <f t="shared" si="28"/>
        <v>0</v>
      </c>
      <c r="T81">
        <f t="shared" si="29"/>
        <v>0</v>
      </c>
      <c r="U81">
        <f t="shared" si="30"/>
        <v>0</v>
      </c>
      <c r="V81">
        <f t="shared" si="31"/>
        <v>0</v>
      </c>
      <c r="W81">
        <f t="shared" si="32"/>
        <v>0</v>
      </c>
      <c r="X81">
        <f t="shared" si="33"/>
        <v>0</v>
      </c>
      <c r="AA81" s="123">
        <f t="shared" si="34"/>
        <v>0</v>
      </c>
      <c r="AB81" s="123">
        <f t="shared" si="35"/>
        <v>0</v>
      </c>
      <c r="AC81" s="123">
        <f t="shared" si="36"/>
        <v>0</v>
      </c>
      <c r="AD81" s="123">
        <f t="shared" si="37"/>
        <v>0</v>
      </c>
      <c r="AE81" s="123">
        <f t="shared" si="38"/>
        <v>0</v>
      </c>
      <c r="AF81" s="123">
        <f t="shared" si="39"/>
        <v>0</v>
      </c>
      <c r="AG81" s="123">
        <f t="shared" si="40"/>
        <v>0</v>
      </c>
      <c r="AH81" s="123">
        <f t="shared" si="41"/>
        <v>0</v>
      </c>
      <c r="AI81" s="123">
        <f t="shared" si="42"/>
        <v>0</v>
      </c>
      <c r="AJ81" s="123">
        <f t="shared" si="43"/>
        <v>0</v>
      </c>
    </row>
    <row r="82" spans="2:36" ht="12.75">
      <c r="B82">
        <f>IF($C82="","",CONCATENATE(VLOOKUP($C82,Accueil!$A$25:$E$124,5,FALSE),VLOOKUP($C82,Régional!$A$1:$Y$96,7,FALSE)))</f>
      </c>
      <c r="C82">
        <f>IF(Accueil!A103="","",Accueil!A103)</f>
      </c>
      <c r="D82">
        <f>IF($C82="","",VLOOKUP($C82,Régional!$A$1:$Y$96,13,FALSE))</f>
      </c>
      <c r="E82">
        <f>IF($C82="","",VLOOKUP($C82,Régional!$A$1:$Y$96,16,FALSE))</f>
      </c>
      <c r="F82">
        <f>IF(ISNUMBER(VLOOKUP($C82,'Journée 1'!$D$5:$R$104,13,FALSE)),VLOOKUP($C82,'Journée 1'!$D$5:$R$104,13,FALSE),0)</f>
        <v>0</v>
      </c>
      <c r="G82">
        <f>IF(ISNUMBER(VLOOKUP($C82,'Journée 1'!$D$5:$R$104,15,FALSE)),VLOOKUP($C82,'Journée 1'!$D$5:$R$104,15,FALSE),0)</f>
        <v>0</v>
      </c>
      <c r="H82">
        <f>IF(ISNUMBER(VLOOKUP($C82,'Journée 2'!$D$5:$R$104,13,FALSE)),VLOOKUP($C82,'Journée 2'!$D$5:$R$104,13,FALSE),0)</f>
        <v>0</v>
      </c>
      <c r="I82">
        <f>IF(ISNUMBER(VLOOKUP($C82,'Journée 2'!$D$5:$R$104,15,FALSE)),VLOOKUP($C82,'Journée 2'!$D$5:$R$104,15,FALSE),0)</f>
        <v>0</v>
      </c>
      <c r="J82">
        <f>IF(ISNUMBER(VLOOKUP($C82,'Journée 3'!$D$5:$R$104,13,FALSE)),VLOOKUP($C82,'Journée 3'!$D$5:$R$104,13,FALSE),0)</f>
        <v>0</v>
      </c>
      <c r="K82">
        <f>IF(ISNUMBER(VLOOKUP($C82,'Journée 3'!$D$5:$R$104,15,FALSE)),VLOOKUP($C82,'Journée 3'!$D$5:$R$104,15,FALSE),0)</f>
        <v>0</v>
      </c>
      <c r="L82">
        <f>IF(ISNUMBER(VLOOKUP($C82,'Journée 4'!$D$5:$R$104,13,FALSE)),VLOOKUP($C82,'Journée 4'!$D$5:$R$104,13,FALSE),0)</f>
        <v>0</v>
      </c>
      <c r="M82">
        <f>IF(ISNUMBER(VLOOKUP($C82,'Journée 4'!$D$5:$R$104,15,FALSE)),VLOOKUP($C82,'Journée 4'!$D$5:$R$104,15,FALSE),0)</f>
        <v>0</v>
      </c>
      <c r="N82">
        <f>IF(ISNUMBER(VLOOKUP($C82,'Journée 5'!$D$5:$R$104,13,FALSE)),VLOOKUP($C82,'Journée 5'!$D$5:$R$104,13,FALSE),0)</f>
        <v>0</v>
      </c>
      <c r="O82">
        <f>IF(ISNUMBER(VLOOKUP($C82,'Journée 5'!$D$5:$R$104,15,FALSE)),VLOOKUP($C82,'Journée 5'!$D$5:$R$104,15,FALSE),0)</f>
        <v>0</v>
      </c>
      <c r="P82">
        <f t="shared" si="26"/>
        <v>0</v>
      </c>
      <c r="Q82">
        <f t="shared" si="27"/>
        <v>0</v>
      </c>
      <c r="R82" s="90"/>
      <c r="S82" s="55">
        <f t="shared" si="28"/>
        <v>0</v>
      </c>
      <c r="T82">
        <f t="shared" si="29"/>
        <v>0</v>
      </c>
      <c r="U82">
        <f t="shared" si="30"/>
        <v>0</v>
      </c>
      <c r="V82">
        <f t="shared" si="31"/>
        <v>0</v>
      </c>
      <c r="W82">
        <f t="shared" si="32"/>
        <v>0</v>
      </c>
      <c r="X82">
        <f t="shared" si="33"/>
        <v>0</v>
      </c>
      <c r="AA82" s="123">
        <f t="shared" si="34"/>
        <v>0</v>
      </c>
      <c r="AB82" s="123">
        <f t="shared" si="35"/>
        <v>0</v>
      </c>
      <c r="AC82" s="123">
        <f t="shared" si="36"/>
        <v>0</v>
      </c>
      <c r="AD82" s="123">
        <f t="shared" si="37"/>
        <v>0</v>
      </c>
      <c r="AE82" s="123">
        <f t="shared" si="38"/>
        <v>0</v>
      </c>
      <c r="AF82" s="123">
        <f t="shared" si="39"/>
        <v>0</v>
      </c>
      <c r="AG82" s="123">
        <f t="shared" si="40"/>
        <v>0</v>
      </c>
      <c r="AH82" s="123">
        <f t="shared" si="41"/>
        <v>0</v>
      </c>
      <c r="AI82" s="123">
        <f t="shared" si="42"/>
        <v>0</v>
      </c>
      <c r="AJ82" s="123">
        <f t="shared" si="43"/>
        <v>0</v>
      </c>
    </row>
    <row r="83" spans="2:36" ht="12.75">
      <c r="B83">
        <f>IF($C83="","",CONCATENATE(VLOOKUP($C83,Accueil!$A$25:$E$124,5,FALSE),VLOOKUP($C83,Régional!$A$1:$Y$96,7,FALSE)))</f>
      </c>
      <c r="C83">
        <f>IF(Accueil!A104="","",Accueil!A104)</f>
      </c>
      <c r="D83">
        <f>IF($C83="","",VLOOKUP($C83,Régional!$A$1:$Y$96,13,FALSE))</f>
      </c>
      <c r="E83">
        <f>IF($C83="","",VLOOKUP($C83,Régional!$A$1:$Y$96,16,FALSE))</f>
      </c>
      <c r="F83">
        <f>IF(ISNUMBER(VLOOKUP($C83,'Journée 1'!$D$5:$R$104,13,FALSE)),VLOOKUP($C83,'Journée 1'!$D$5:$R$104,13,FALSE),0)</f>
        <v>0</v>
      </c>
      <c r="G83">
        <f>IF(ISNUMBER(VLOOKUP($C83,'Journée 1'!$D$5:$R$104,15,FALSE)),VLOOKUP($C83,'Journée 1'!$D$5:$R$104,15,FALSE),0)</f>
        <v>0</v>
      </c>
      <c r="H83">
        <f>IF(ISNUMBER(VLOOKUP($C83,'Journée 2'!$D$5:$R$104,13,FALSE)),VLOOKUP($C83,'Journée 2'!$D$5:$R$104,13,FALSE),0)</f>
        <v>0</v>
      </c>
      <c r="I83">
        <f>IF(ISNUMBER(VLOOKUP($C83,'Journée 2'!$D$5:$R$104,15,FALSE)),VLOOKUP($C83,'Journée 2'!$D$5:$R$104,15,FALSE),0)</f>
        <v>0</v>
      </c>
      <c r="J83">
        <f>IF(ISNUMBER(VLOOKUP($C83,'Journée 3'!$D$5:$R$104,13,FALSE)),VLOOKUP($C83,'Journée 3'!$D$5:$R$104,13,FALSE),0)</f>
        <v>0</v>
      </c>
      <c r="K83">
        <f>IF(ISNUMBER(VLOOKUP($C83,'Journée 3'!$D$5:$R$104,15,FALSE)),VLOOKUP($C83,'Journée 3'!$D$5:$R$104,15,FALSE),0)</f>
        <v>0</v>
      </c>
      <c r="L83">
        <f>IF(ISNUMBER(VLOOKUP($C83,'Journée 4'!$D$5:$R$104,13,FALSE)),VLOOKUP($C83,'Journée 4'!$D$5:$R$104,13,FALSE),0)</f>
        <v>0</v>
      </c>
      <c r="M83">
        <f>IF(ISNUMBER(VLOOKUP($C83,'Journée 4'!$D$5:$R$104,15,FALSE)),VLOOKUP($C83,'Journée 4'!$D$5:$R$104,15,FALSE),0)</f>
        <v>0</v>
      </c>
      <c r="N83">
        <f>IF(ISNUMBER(VLOOKUP($C83,'Journée 5'!$D$5:$R$104,13,FALSE)),VLOOKUP($C83,'Journée 5'!$D$5:$R$104,13,FALSE),0)</f>
        <v>0</v>
      </c>
      <c r="O83">
        <f>IF(ISNUMBER(VLOOKUP($C83,'Journée 5'!$D$5:$R$104,15,FALSE)),VLOOKUP($C83,'Journée 5'!$D$5:$R$104,15,FALSE),0)</f>
        <v>0</v>
      </c>
      <c r="P83">
        <f t="shared" si="26"/>
        <v>0</v>
      </c>
      <c r="Q83">
        <f t="shared" si="27"/>
        <v>0</v>
      </c>
      <c r="R83" s="90"/>
      <c r="S83" s="55">
        <f t="shared" si="28"/>
        <v>0</v>
      </c>
      <c r="T83">
        <f t="shared" si="29"/>
        <v>0</v>
      </c>
      <c r="U83">
        <f t="shared" si="30"/>
        <v>0</v>
      </c>
      <c r="V83">
        <f t="shared" si="31"/>
        <v>0</v>
      </c>
      <c r="W83">
        <f t="shared" si="32"/>
        <v>0</v>
      </c>
      <c r="X83">
        <f t="shared" si="33"/>
        <v>0</v>
      </c>
      <c r="AA83" s="123">
        <f t="shared" si="34"/>
        <v>0</v>
      </c>
      <c r="AB83" s="123">
        <f t="shared" si="35"/>
        <v>0</v>
      </c>
      <c r="AC83" s="123">
        <f t="shared" si="36"/>
        <v>0</v>
      </c>
      <c r="AD83" s="123">
        <f t="shared" si="37"/>
        <v>0</v>
      </c>
      <c r="AE83" s="123">
        <f t="shared" si="38"/>
        <v>0</v>
      </c>
      <c r="AF83" s="123">
        <f t="shared" si="39"/>
        <v>0</v>
      </c>
      <c r="AG83" s="123">
        <f t="shared" si="40"/>
        <v>0</v>
      </c>
      <c r="AH83" s="123">
        <f t="shared" si="41"/>
        <v>0</v>
      </c>
      <c r="AI83" s="123">
        <f t="shared" si="42"/>
        <v>0</v>
      </c>
      <c r="AJ83" s="123">
        <f t="shared" si="43"/>
        <v>0</v>
      </c>
    </row>
    <row r="84" spans="2:36" ht="12.75">
      <c r="B84">
        <f>IF($C84="","",CONCATENATE(VLOOKUP($C84,Accueil!$A$25:$E$124,5,FALSE),VLOOKUP($C84,Régional!$A$1:$Y$96,7,FALSE)))</f>
      </c>
      <c r="C84">
        <f>IF(Accueil!A105="","",Accueil!A105)</f>
      </c>
      <c r="D84">
        <f>IF($C84="","",VLOOKUP($C84,Régional!$A$1:$Y$96,13,FALSE))</f>
      </c>
      <c r="E84">
        <f>IF($C84="","",VLOOKUP($C84,Régional!$A$1:$Y$96,16,FALSE))</f>
      </c>
      <c r="F84">
        <f>IF(ISNUMBER(VLOOKUP($C84,'Journée 1'!$D$5:$R$104,13,FALSE)),VLOOKUP($C84,'Journée 1'!$D$5:$R$104,13,FALSE),0)</f>
        <v>0</v>
      </c>
      <c r="G84">
        <f>IF(ISNUMBER(VLOOKUP($C84,'Journée 1'!$D$5:$R$104,15,FALSE)),VLOOKUP($C84,'Journée 1'!$D$5:$R$104,15,FALSE),0)</f>
        <v>0</v>
      </c>
      <c r="H84">
        <f>IF(ISNUMBER(VLOOKUP($C84,'Journée 2'!$D$5:$R$104,13,FALSE)),VLOOKUP($C84,'Journée 2'!$D$5:$R$104,13,FALSE),0)</f>
        <v>0</v>
      </c>
      <c r="I84">
        <f>IF(ISNUMBER(VLOOKUP($C84,'Journée 2'!$D$5:$R$104,15,FALSE)),VLOOKUP($C84,'Journée 2'!$D$5:$R$104,15,FALSE),0)</f>
        <v>0</v>
      </c>
      <c r="J84">
        <f>IF(ISNUMBER(VLOOKUP($C84,'Journée 3'!$D$5:$R$104,13,FALSE)),VLOOKUP($C84,'Journée 3'!$D$5:$R$104,13,FALSE),0)</f>
        <v>0</v>
      </c>
      <c r="K84">
        <f>IF(ISNUMBER(VLOOKUP($C84,'Journée 3'!$D$5:$R$104,15,FALSE)),VLOOKUP($C84,'Journée 3'!$D$5:$R$104,15,FALSE),0)</f>
        <v>0</v>
      </c>
      <c r="L84">
        <f>IF(ISNUMBER(VLOOKUP($C84,'Journée 4'!$D$5:$R$104,13,FALSE)),VLOOKUP($C84,'Journée 4'!$D$5:$R$104,13,FALSE),0)</f>
        <v>0</v>
      </c>
      <c r="M84">
        <f>IF(ISNUMBER(VLOOKUP($C84,'Journée 4'!$D$5:$R$104,15,FALSE)),VLOOKUP($C84,'Journée 4'!$D$5:$R$104,15,FALSE),0)</f>
        <v>0</v>
      </c>
      <c r="N84">
        <f>IF(ISNUMBER(VLOOKUP($C84,'Journée 5'!$D$5:$R$104,13,FALSE)),VLOOKUP($C84,'Journée 5'!$D$5:$R$104,13,FALSE),0)</f>
        <v>0</v>
      </c>
      <c r="O84">
        <f>IF(ISNUMBER(VLOOKUP($C84,'Journée 5'!$D$5:$R$104,15,FALSE)),VLOOKUP($C84,'Journée 5'!$D$5:$R$104,15,FALSE),0)</f>
        <v>0</v>
      </c>
      <c r="P84">
        <f t="shared" si="26"/>
        <v>0</v>
      </c>
      <c r="Q84">
        <f t="shared" si="27"/>
        <v>0</v>
      </c>
      <c r="R84" s="90"/>
      <c r="S84" s="55">
        <f t="shared" si="28"/>
        <v>0</v>
      </c>
      <c r="T84">
        <f t="shared" si="29"/>
        <v>0</v>
      </c>
      <c r="U84">
        <f t="shared" si="30"/>
        <v>0</v>
      </c>
      <c r="V84">
        <f t="shared" si="31"/>
        <v>0</v>
      </c>
      <c r="W84">
        <f t="shared" si="32"/>
        <v>0</v>
      </c>
      <c r="X84">
        <f t="shared" si="33"/>
        <v>0</v>
      </c>
      <c r="AA84" s="123">
        <f t="shared" si="34"/>
        <v>0</v>
      </c>
      <c r="AB84" s="123">
        <f t="shared" si="35"/>
        <v>0</v>
      </c>
      <c r="AC84" s="123">
        <f t="shared" si="36"/>
        <v>0</v>
      </c>
      <c r="AD84" s="123">
        <f t="shared" si="37"/>
        <v>0</v>
      </c>
      <c r="AE84" s="123">
        <f t="shared" si="38"/>
        <v>0</v>
      </c>
      <c r="AF84" s="123">
        <f t="shared" si="39"/>
        <v>0</v>
      </c>
      <c r="AG84" s="123">
        <f t="shared" si="40"/>
        <v>0</v>
      </c>
      <c r="AH84" s="123">
        <f t="shared" si="41"/>
        <v>0</v>
      </c>
      <c r="AI84" s="123">
        <f t="shared" si="42"/>
        <v>0</v>
      </c>
      <c r="AJ84" s="123">
        <f t="shared" si="43"/>
        <v>0</v>
      </c>
    </row>
    <row r="85" spans="2:36" ht="12.75">
      <c r="B85">
        <f>IF($C85="","",CONCATENATE(VLOOKUP($C85,Accueil!$A$25:$E$124,5,FALSE),VLOOKUP($C85,Régional!$A$1:$Y$96,7,FALSE)))</f>
      </c>
      <c r="C85">
        <f>IF(Accueil!A106="","",Accueil!A106)</f>
      </c>
      <c r="D85">
        <f>IF($C85="","",VLOOKUP($C85,Régional!$A$1:$Y$96,13,FALSE))</f>
      </c>
      <c r="E85">
        <f>IF($C85="","",VLOOKUP($C85,Régional!$A$1:$Y$96,16,FALSE))</f>
      </c>
      <c r="F85">
        <f>IF(ISNUMBER(VLOOKUP($C85,'Journée 1'!$D$5:$R$104,13,FALSE)),VLOOKUP($C85,'Journée 1'!$D$5:$R$104,13,FALSE),0)</f>
        <v>0</v>
      </c>
      <c r="G85">
        <f>IF(ISNUMBER(VLOOKUP($C85,'Journée 1'!$D$5:$R$104,15,FALSE)),VLOOKUP($C85,'Journée 1'!$D$5:$R$104,15,FALSE),0)</f>
        <v>0</v>
      </c>
      <c r="H85">
        <f>IF(ISNUMBER(VLOOKUP($C85,'Journée 2'!$D$5:$R$104,13,FALSE)),VLOOKUP($C85,'Journée 2'!$D$5:$R$104,13,FALSE),0)</f>
        <v>0</v>
      </c>
      <c r="I85">
        <f>IF(ISNUMBER(VLOOKUP($C85,'Journée 2'!$D$5:$R$104,15,FALSE)),VLOOKUP($C85,'Journée 2'!$D$5:$R$104,15,FALSE),0)</f>
        <v>0</v>
      </c>
      <c r="J85">
        <f>IF(ISNUMBER(VLOOKUP($C85,'Journée 3'!$D$5:$R$104,13,FALSE)),VLOOKUP($C85,'Journée 3'!$D$5:$R$104,13,FALSE),0)</f>
        <v>0</v>
      </c>
      <c r="K85">
        <f>IF(ISNUMBER(VLOOKUP($C85,'Journée 3'!$D$5:$R$104,15,FALSE)),VLOOKUP($C85,'Journée 3'!$D$5:$R$104,15,FALSE),0)</f>
        <v>0</v>
      </c>
      <c r="L85">
        <f>IF(ISNUMBER(VLOOKUP($C85,'Journée 4'!$D$5:$R$104,13,FALSE)),VLOOKUP($C85,'Journée 4'!$D$5:$R$104,13,FALSE),0)</f>
        <v>0</v>
      </c>
      <c r="M85">
        <f>IF(ISNUMBER(VLOOKUP($C85,'Journée 4'!$D$5:$R$104,15,FALSE)),VLOOKUP($C85,'Journée 4'!$D$5:$R$104,15,FALSE),0)</f>
        <v>0</v>
      </c>
      <c r="N85">
        <f>IF(ISNUMBER(VLOOKUP($C85,'Journée 5'!$D$5:$R$104,13,FALSE)),VLOOKUP($C85,'Journée 5'!$D$5:$R$104,13,FALSE),0)</f>
        <v>0</v>
      </c>
      <c r="O85">
        <f>IF(ISNUMBER(VLOOKUP($C85,'Journée 5'!$D$5:$R$104,15,FALSE)),VLOOKUP($C85,'Journée 5'!$D$5:$R$104,15,FALSE),0)</f>
        <v>0</v>
      </c>
      <c r="P85">
        <f t="shared" si="26"/>
        <v>0</v>
      </c>
      <c r="Q85">
        <f t="shared" si="27"/>
        <v>0</v>
      </c>
      <c r="R85" s="90"/>
      <c r="S85" s="55">
        <f t="shared" si="28"/>
        <v>0</v>
      </c>
      <c r="T85">
        <f t="shared" si="29"/>
        <v>0</v>
      </c>
      <c r="U85">
        <f t="shared" si="30"/>
        <v>0</v>
      </c>
      <c r="V85">
        <f t="shared" si="31"/>
        <v>0</v>
      </c>
      <c r="W85">
        <f t="shared" si="32"/>
        <v>0</v>
      </c>
      <c r="X85">
        <f t="shared" si="33"/>
        <v>0</v>
      </c>
      <c r="AA85" s="123">
        <f t="shared" si="34"/>
        <v>0</v>
      </c>
      <c r="AB85" s="123">
        <f t="shared" si="35"/>
        <v>0</v>
      </c>
      <c r="AC85" s="123">
        <f t="shared" si="36"/>
        <v>0</v>
      </c>
      <c r="AD85" s="123">
        <f t="shared" si="37"/>
        <v>0</v>
      </c>
      <c r="AE85" s="123">
        <f t="shared" si="38"/>
        <v>0</v>
      </c>
      <c r="AF85" s="123">
        <f t="shared" si="39"/>
        <v>0</v>
      </c>
      <c r="AG85" s="123">
        <f t="shared" si="40"/>
        <v>0</v>
      </c>
      <c r="AH85" s="123">
        <f t="shared" si="41"/>
        <v>0</v>
      </c>
      <c r="AI85" s="123">
        <f t="shared" si="42"/>
        <v>0</v>
      </c>
      <c r="AJ85" s="123">
        <f t="shared" si="43"/>
        <v>0</v>
      </c>
    </row>
    <row r="86" spans="2:36" ht="12.75">
      <c r="B86">
        <f>IF($C86="","",CONCATENATE(VLOOKUP($C86,Accueil!$A$25:$E$124,5,FALSE),VLOOKUP($C86,Régional!$A$1:$Y$96,7,FALSE)))</f>
      </c>
      <c r="C86">
        <f>IF(Accueil!A107="","",Accueil!A107)</f>
      </c>
      <c r="D86">
        <f>IF($C86="","",VLOOKUP($C86,Régional!$A$1:$Y$96,13,FALSE))</f>
      </c>
      <c r="E86">
        <f>IF($C86="","",VLOOKUP($C86,Régional!$A$1:$Y$96,16,FALSE))</f>
      </c>
      <c r="F86">
        <f>IF(ISNUMBER(VLOOKUP($C86,'Journée 1'!$D$5:$R$104,13,FALSE)),VLOOKUP($C86,'Journée 1'!$D$5:$R$104,13,FALSE),0)</f>
        <v>0</v>
      </c>
      <c r="G86">
        <f>IF(ISNUMBER(VLOOKUP($C86,'Journée 1'!$D$5:$R$104,15,FALSE)),VLOOKUP($C86,'Journée 1'!$D$5:$R$104,15,FALSE),0)</f>
        <v>0</v>
      </c>
      <c r="H86">
        <f>IF(ISNUMBER(VLOOKUP($C86,'Journée 2'!$D$5:$R$104,13,FALSE)),VLOOKUP($C86,'Journée 2'!$D$5:$R$104,13,FALSE),0)</f>
        <v>0</v>
      </c>
      <c r="I86">
        <f>IF(ISNUMBER(VLOOKUP($C86,'Journée 2'!$D$5:$R$104,15,FALSE)),VLOOKUP($C86,'Journée 2'!$D$5:$R$104,15,FALSE),0)</f>
        <v>0</v>
      </c>
      <c r="J86">
        <f>IF(ISNUMBER(VLOOKUP($C86,'Journée 3'!$D$5:$R$104,13,FALSE)),VLOOKUP($C86,'Journée 3'!$D$5:$R$104,13,FALSE),0)</f>
        <v>0</v>
      </c>
      <c r="K86">
        <f>IF(ISNUMBER(VLOOKUP($C86,'Journée 3'!$D$5:$R$104,15,FALSE)),VLOOKUP($C86,'Journée 3'!$D$5:$R$104,15,FALSE),0)</f>
        <v>0</v>
      </c>
      <c r="L86">
        <f>IF(ISNUMBER(VLOOKUP($C86,'Journée 4'!$D$5:$R$104,13,FALSE)),VLOOKUP($C86,'Journée 4'!$D$5:$R$104,13,FALSE),0)</f>
        <v>0</v>
      </c>
      <c r="M86">
        <f>IF(ISNUMBER(VLOOKUP($C86,'Journée 4'!$D$5:$R$104,15,FALSE)),VLOOKUP($C86,'Journée 4'!$D$5:$R$104,15,FALSE),0)</f>
        <v>0</v>
      </c>
      <c r="N86">
        <f>IF(ISNUMBER(VLOOKUP($C86,'Journée 5'!$D$5:$R$104,13,FALSE)),VLOOKUP($C86,'Journée 5'!$D$5:$R$104,13,FALSE),0)</f>
        <v>0</v>
      </c>
      <c r="O86">
        <f>IF(ISNUMBER(VLOOKUP($C86,'Journée 5'!$D$5:$R$104,15,FALSE)),VLOOKUP($C86,'Journée 5'!$D$5:$R$104,15,FALSE),0)</f>
        <v>0</v>
      </c>
      <c r="P86">
        <f t="shared" si="26"/>
        <v>0</v>
      </c>
      <c r="Q86">
        <f t="shared" si="27"/>
        <v>0</v>
      </c>
      <c r="R86" s="90"/>
      <c r="S86" s="55">
        <f t="shared" si="28"/>
        <v>0</v>
      </c>
      <c r="T86">
        <f t="shared" si="29"/>
        <v>0</v>
      </c>
      <c r="U86">
        <f t="shared" si="30"/>
        <v>0</v>
      </c>
      <c r="V86">
        <f t="shared" si="31"/>
        <v>0</v>
      </c>
      <c r="W86">
        <f t="shared" si="32"/>
        <v>0</v>
      </c>
      <c r="X86">
        <f t="shared" si="33"/>
        <v>0</v>
      </c>
      <c r="AA86" s="123">
        <f t="shared" si="34"/>
        <v>0</v>
      </c>
      <c r="AB86" s="123">
        <f t="shared" si="35"/>
        <v>0</v>
      </c>
      <c r="AC86" s="123">
        <f t="shared" si="36"/>
        <v>0</v>
      </c>
      <c r="AD86" s="123">
        <f t="shared" si="37"/>
        <v>0</v>
      </c>
      <c r="AE86" s="123">
        <f t="shared" si="38"/>
        <v>0</v>
      </c>
      <c r="AF86" s="123">
        <f t="shared" si="39"/>
        <v>0</v>
      </c>
      <c r="AG86" s="123">
        <f t="shared" si="40"/>
        <v>0</v>
      </c>
      <c r="AH86" s="123">
        <f t="shared" si="41"/>
        <v>0</v>
      </c>
      <c r="AI86" s="123">
        <f t="shared" si="42"/>
        <v>0</v>
      </c>
      <c r="AJ86" s="123">
        <f t="shared" si="43"/>
        <v>0</v>
      </c>
    </row>
    <row r="87" spans="2:36" ht="12.75">
      <c r="B87">
        <f>IF($C87="","",CONCATENATE(VLOOKUP($C87,Accueil!$A$25:$E$124,5,FALSE),VLOOKUP($C87,Régional!$A$1:$Y$96,7,FALSE)))</f>
      </c>
      <c r="C87">
        <f>IF(Accueil!A108="","",Accueil!A108)</f>
      </c>
      <c r="D87">
        <f>IF($C87="","",VLOOKUP($C87,Régional!$A$1:$Y$96,13,FALSE))</f>
      </c>
      <c r="E87">
        <f>IF($C87="","",VLOOKUP($C87,Régional!$A$1:$Y$96,16,FALSE))</f>
      </c>
      <c r="F87">
        <f>IF(ISNUMBER(VLOOKUP($C87,'Journée 1'!$D$5:$R$104,13,FALSE)),VLOOKUP($C87,'Journée 1'!$D$5:$R$104,13,FALSE),0)</f>
        <v>0</v>
      </c>
      <c r="G87">
        <f>IF(ISNUMBER(VLOOKUP($C87,'Journée 1'!$D$5:$R$104,15,FALSE)),VLOOKUP($C87,'Journée 1'!$D$5:$R$104,15,FALSE),0)</f>
        <v>0</v>
      </c>
      <c r="H87">
        <f>IF(ISNUMBER(VLOOKUP($C87,'Journée 2'!$D$5:$R$104,13,FALSE)),VLOOKUP($C87,'Journée 2'!$D$5:$R$104,13,FALSE),0)</f>
        <v>0</v>
      </c>
      <c r="I87">
        <f>IF(ISNUMBER(VLOOKUP($C87,'Journée 2'!$D$5:$R$104,15,FALSE)),VLOOKUP($C87,'Journée 2'!$D$5:$R$104,15,FALSE),0)</f>
        <v>0</v>
      </c>
      <c r="J87">
        <f>IF(ISNUMBER(VLOOKUP($C87,'Journée 3'!$D$5:$R$104,13,FALSE)),VLOOKUP($C87,'Journée 3'!$D$5:$R$104,13,FALSE),0)</f>
        <v>0</v>
      </c>
      <c r="K87">
        <f>IF(ISNUMBER(VLOOKUP($C87,'Journée 3'!$D$5:$R$104,15,FALSE)),VLOOKUP($C87,'Journée 3'!$D$5:$R$104,15,FALSE),0)</f>
        <v>0</v>
      </c>
      <c r="L87">
        <f>IF(ISNUMBER(VLOOKUP($C87,'Journée 4'!$D$5:$R$104,13,FALSE)),VLOOKUP($C87,'Journée 4'!$D$5:$R$104,13,FALSE),0)</f>
        <v>0</v>
      </c>
      <c r="M87">
        <f>IF(ISNUMBER(VLOOKUP($C87,'Journée 4'!$D$5:$R$104,15,FALSE)),VLOOKUP($C87,'Journée 4'!$D$5:$R$104,15,FALSE),0)</f>
        <v>0</v>
      </c>
      <c r="N87">
        <f>IF(ISNUMBER(VLOOKUP($C87,'Journée 5'!$D$5:$R$104,13,FALSE)),VLOOKUP($C87,'Journée 5'!$D$5:$R$104,13,FALSE),0)</f>
        <v>0</v>
      </c>
      <c r="O87">
        <f>IF(ISNUMBER(VLOOKUP($C87,'Journée 5'!$D$5:$R$104,15,FALSE)),VLOOKUP($C87,'Journée 5'!$D$5:$R$104,15,FALSE),0)</f>
        <v>0</v>
      </c>
      <c r="P87">
        <f t="shared" si="26"/>
        <v>0</v>
      </c>
      <c r="Q87">
        <f t="shared" si="27"/>
        <v>0</v>
      </c>
      <c r="R87" s="90"/>
      <c r="S87" s="55">
        <f t="shared" si="28"/>
        <v>0</v>
      </c>
      <c r="T87">
        <f t="shared" si="29"/>
        <v>0</v>
      </c>
      <c r="U87">
        <f t="shared" si="30"/>
        <v>0</v>
      </c>
      <c r="V87">
        <f t="shared" si="31"/>
        <v>0</v>
      </c>
      <c r="W87">
        <f t="shared" si="32"/>
        <v>0</v>
      </c>
      <c r="X87">
        <f t="shared" si="33"/>
        <v>0</v>
      </c>
      <c r="AA87" s="123">
        <f t="shared" si="34"/>
        <v>0</v>
      </c>
      <c r="AB87" s="123">
        <f t="shared" si="35"/>
        <v>0</v>
      </c>
      <c r="AC87" s="123">
        <f t="shared" si="36"/>
        <v>0</v>
      </c>
      <c r="AD87" s="123">
        <f t="shared" si="37"/>
        <v>0</v>
      </c>
      <c r="AE87" s="123">
        <f t="shared" si="38"/>
        <v>0</v>
      </c>
      <c r="AF87" s="123">
        <f t="shared" si="39"/>
        <v>0</v>
      </c>
      <c r="AG87" s="123">
        <f t="shared" si="40"/>
        <v>0</v>
      </c>
      <c r="AH87" s="123">
        <f t="shared" si="41"/>
        <v>0</v>
      </c>
      <c r="AI87" s="123">
        <f t="shared" si="42"/>
        <v>0</v>
      </c>
      <c r="AJ87" s="123">
        <f t="shared" si="43"/>
        <v>0</v>
      </c>
    </row>
    <row r="88" spans="2:36" ht="12.75">
      <c r="B88">
        <f>IF($C88="","",CONCATENATE(VLOOKUP($C88,Accueil!$A$25:$E$124,5,FALSE),VLOOKUP($C88,Régional!$A$1:$Y$96,7,FALSE)))</f>
      </c>
      <c r="C88">
        <f>IF(Accueil!A109="","",Accueil!A109)</f>
      </c>
      <c r="D88">
        <f>IF($C88="","",VLOOKUP($C88,Régional!$A$1:$Y$96,13,FALSE))</f>
      </c>
      <c r="E88">
        <f>IF($C88="","",VLOOKUP($C88,Régional!$A$1:$Y$96,16,FALSE))</f>
      </c>
      <c r="F88">
        <f>IF(ISNUMBER(VLOOKUP($C88,'Journée 1'!$D$5:$R$104,13,FALSE)),VLOOKUP($C88,'Journée 1'!$D$5:$R$104,13,FALSE),0)</f>
        <v>0</v>
      </c>
      <c r="G88">
        <f>IF(ISNUMBER(VLOOKUP($C88,'Journée 1'!$D$5:$R$104,15,FALSE)),VLOOKUP($C88,'Journée 1'!$D$5:$R$104,15,FALSE),0)</f>
        <v>0</v>
      </c>
      <c r="H88">
        <f>IF(ISNUMBER(VLOOKUP($C88,'Journée 2'!$D$5:$R$104,13,FALSE)),VLOOKUP($C88,'Journée 2'!$D$5:$R$104,13,FALSE),0)</f>
        <v>0</v>
      </c>
      <c r="I88">
        <f>IF(ISNUMBER(VLOOKUP($C88,'Journée 2'!$D$5:$R$104,15,FALSE)),VLOOKUP($C88,'Journée 2'!$D$5:$R$104,15,FALSE),0)</f>
        <v>0</v>
      </c>
      <c r="J88">
        <f>IF(ISNUMBER(VLOOKUP($C88,'Journée 3'!$D$5:$R$104,13,FALSE)),VLOOKUP($C88,'Journée 3'!$D$5:$R$104,13,FALSE),0)</f>
        <v>0</v>
      </c>
      <c r="K88">
        <f>IF(ISNUMBER(VLOOKUP($C88,'Journée 3'!$D$5:$R$104,15,FALSE)),VLOOKUP($C88,'Journée 3'!$D$5:$R$104,15,FALSE),0)</f>
        <v>0</v>
      </c>
      <c r="L88">
        <f>IF(ISNUMBER(VLOOKUP($C88,'Journée 4'!$D$5:$R$104,13,FALSE)),VLOOKUP($C88,'Journée 4'!$D$5:$R$104,13,FALSE),0)</f>
        <v>0</v>
      </c>
      <c r="M88">
        <f>IF(ISNUMBER(VLOOKUP($C88,'Journée 4'!$D$5:$R$104,15,FALSE)),VLOOKUP($C88,'Journée 4'!$D$5:$R$104,15,FALSE),0)</f>
        <v>0</v>
      </c>
      <c r="N88">
        <f>IF(ISNUMBER(VLOOKUP($C88,'Journée 5'!$D$5:$R$104,13,FALSE)),VLOOKUP($C88,'Journée 5'!$D$5:$R$104,13,FALSE),0)</f>
        <v>0</v>
      </c>
      <c r="O88">
        <f>IF(ISNUMBER(VLOOKUP($C88,'Journée 5'!$D$5:$R$104,15,FALSE)),VLOOKUP($C88,'Journée 5'!$D$5:$R$104,15,FALSE),0)</f>
        <v>0</v>
      </c>
      <c r="P88">
        <f t="shared" si="26"/>
        <v>0</v>
      </c>
      <c r="Q88">
        <f t="shared" si="27"/>
        <v>0</v>
      </c>
      <c r="R88" s="90"/>
      <c r="S88" s="55">
        <f t="shared" si="28"/>
        <v>0</v>
      </c>
      <c r="T88">
        <f t="shared" si="29"/>
        <v>0</v>
      </c>
      <c r="U88">
        <f t="shared" si="30"/>
        <v>0</v>
      </c>
      <c r="V88">
        <f t="shared" si="31"/>
        <v>0</v>
      </c>
      <c r="W88">
        <f t="shared" si="32"/>
        <v>0</v>
      </c>
      <c r="X88">
        <f t="shared" si="33"/>
        <v>0</v>
      </c>
      <c r="AA88" s="123">
        <f t="shared" si="34"/>
        <v>0</v>
      </c>
      <c r="AB88" s="123">
        <f t="shared" si="35"/>
        <v>0</v>
      </c>
      <c r="AC88" s="123">
        <f t="shared" si="36"/>
        <v>0</v>
      </c>
      <c r="AD88" s="123">
        <f t="shared" si="37"/>
        <v>0</v>
      </c>
      <c r="AE88" s="123">
        <f t="shared" si="38"/>
        <v>0</v>
      </c>
      <c r="AF88" s="123">
        <f t="shared" si="39"/>
        <v>0</v>
      </c>
      <c r="AG88" s="123">
        <f t="shared" si="40"/>
        <v>0</v>
      </c>
      <c r="AH88" s="123">
        <f t="shared" si="41"/>
        <v>0</v>
      </c>
      <c r="AI88" s="123">
        <f t="shared" si="42"/>
        <v>0</v>
      </c>
      <c r="AJ88" s="123">
        <f t="shared" si="43"/>
        <v>0</v>
      </c>
    </row>
    <row r="89" spans="2:36" ht="12.75">
      <c r="B89">
        <f>IF($C89="","",CONCATENATE(VLOOKUP($C89,Accueil!$A$25:$E$124,5,FALSE),VLOOKUP($C89,Régional!$A$1:$Y$96,7,FALSE)))</f>
      </c>
      <c r="C89">
        <f>IF(Accueil!A110="","",Accueil!A110)</f>
      </c>
      <c r="D89">
        <f>IF($C89="","",VLOOKUP($C89,Régional!$A$1:$Y$96,13,FALSE))</f>
      </c>
      <c r="E89">
        <f>IF($C89="","",VLOOKUP($C89,Régional!$A$1:$Y$96,16,FALSE))</f>
      </c>
      <c r="F89">
        <f>IF(ISNUMBER(VLOOKUP($C89,'Journée 1'!$D$5:$R$104,13,FALSE)),VLOOKUP($C89,'Journée 1'!$D$5:$R$104,13,FALSE),0)</f>
        <v>0</v>
      </c>
      <c r="G89">
        <f>IF(ISNUMBER(VLOOKUP($C89,'Journée 1'!$D$5:$R$104,15,FALSE)),VLOOKUP($C89,'Journée 1'!$D$5:$R$104,15,FALSE),0)</f>
        <v>0</v>
      </c>
      <c r="H89">
        <f>IF(ISNUMBER(VLOOKUP($C89,'Journée 2'!$D$5:$R$104,13,FALSE)),VLOOKUP($C89,'Journée 2'!$D$5:$R$104,13,FALSE),0)</f>
        <v>0</v>
      </c>
      <c r="I89">
        <f>IF(ISNUMBER(VLOOKUP($C89,'Journée 2'!$D$5:$R$104,15,FALSE)),VLOOKUP($C89,'Journée 2'!$D$5:$R$104,15,FALSE),0)</f>
        <v>0</v>
      </c>
      <c r="J89">
        <f>IF(ISNUMBER(VLOOKUP($C89,'Journée 3'!$D$5:$R$104,13,FALSE)),VLOOKUP($C89,'Journée 3'!$D$5:$R$104,13,FALSE),0)</f>
        <v>0</v>
      </c>
      <c r="K89">
        <f>IF(ISNUMBER(VLOOKUP($C89,'Journée 3'!$D$5:$R$104,15,FALSE)),VLOOKUP($C89,'Journée 3'!$D$5:$R$104,15,FALSE),0)</f>
        <v>0</v>
      </c>
      <c r="L89">
        <f>IF(ISNUMBER(VLOOKUP($C89,'Journée 4'!$D$5:$R$104,13,FALSE)),VLOOKUP($C89,'Journée 4'!$D$5:$R$104,13,FALSE),0)</f>
        <v>0</v>
      </c>
      <c r="M89">
        <f>IF(ISNUMBER(VLOOKUP($C89,'Journée 4'!$D$5:$R$104,15,FALSE)),VLOOKUP($C89,'Journée 4'!$D$5:$R$104,15,FALSE),0)</f>
        <v>0</v>
      </c>
      <c r="N89">
        <f>IF(ISNUMBER(VLOOKUP($C89,'Journée 5'!$D$5:$R$104,13,FALSE)),VLOOKUP($C89,'Journée 5'!$D$5:$R$104,13,FALSE),0)</f>
        <v>0</v>
      </c>
      <c r="O89">
        <f>IF(ISNUMBER(VLOOKUP($C89,'Journée 5'!$D$5:$R$104,15,FALSE)),VLOOKUP($C89,'Journée 5'!$D$5:$R$104,15,FALSE),0)</f>
        <v>0</v>
      </c>
      <c r="P89">
        <f t="shared" si="26"/>
        <v>0</v>
      </c>
      <c r="Q89">
        <f t="shared" si="27"/>
        <v>0</v>
      </c>
      <c r="R89" s="90"/>
      <c r="S89" s="55">
        <f t="shared" si="28"/>
        <v>0</v>
      </c>
      <c r="T89">
        <f t="shared" si="29"/>
        <v>0</v>
      </c>
      <c r="U89">
        <f t="shared" si="30"/>
        <v>0</v>
      </c>
      <c r="V89">
        <f t="shared" si="31"/>
        <v>0</v>
      </c>
      <c r="W89">
        <f t="shared" si="32"/>
        <v>0</v>
      </c>
      <c r="X89">
        <f t="shared" si="33"/>
        <v>0</v>
      </c>
      <c r="AA89" s="123">
        <f t="shared" si="34"/>
        <v>0</v>
      </c>
      <c r="AB89" s="123">
        <f t="shared" si="35"/>
        <v>0</v>
      </c>
      <c r="AC89" s="123">
        <f t="shared" si="36"/>
        <v>0</v>
      </c>
      <c r="AD89" s="123">
        <f t="shared" si="37"/>
        <v>0</v>
      </c>
      <c r="AE89" s="123">
        <f t="shared" si="38"/>
        <v>0</v>
      </c>
      <c r="AF89" s="123">
        <f t="shared" si="39"/>
        <v>0</v>
      </c>
      <c r="AG89" s="123">
        <f t="shared" si="40"/>
        <v>0</v>
      </c>
      <c r="AH89" s="123">
        <f t="shared" si="41"/>
        <v>0</v>
      </c>
      <c r="AI89" s="123">
        <f t="shared" si="42"/>
        <v>0</v>
      </c>
      <c r="AJ89" s="123">
        <f t="shared" si="43"/>
        <v>0</v>
      </c>
    </row>
    <row r="90" spans="2:36" ht="12.75">
      <c r="B90">
        <f>IF($C90="","",CONCATENATE(VLOOKUP($C90,Accueil!$A$25:$E$124,5,FALSE),VLOOKUP($C90,Régional!$A$1:$Y$96,7,FALSE)))</f>
      </c>
      <c r="C90">
        <f>IF(Accueil!A111="","",Accueil!A111)</f>
      </c>
      <c r="D90">
        <f>IF($C90="","",VLOOKUP($C90,Régional!$A$1:$Y$96,13,FALSE))</f>
      </c>
      <c r="E90">
        <f>IF($C90="","",VLOOKUP($C90,Régional!$A$1:$Y$96,16,FALSE))</f>
      </c>
      <c r="F90">
        <f>IF(ISNUMBER(VLOOKUP($C90,'Journée 1'!$D$5:$R$104,13,FALSE)),VLOOKUP($C90,'Journée 1'!$D$5:$R$104,13,FALSE),0)</f>
        <v>0</v>
      </c>
      <c r="G90">
        <f>IF(ISNUMBER(VLOOKUP($C90,'Journée 1'!$D$5:$R$104,15,FALSE)),VLOOKUP($C90,'Journée 1'!$D$5:$R$104,15,FALSE),0)</f>
        <v>0</v>
      </c>
      <c r="H90">
        <f>IF(ISNUMBER(VLOOKUP($C90,'Journée 2'!$D$5:$R$104,13,FALSE)),VLOOKUP($C90,'Journée 2'!$D$5:$R$104,13,FALSE),0)</f>
        <v>0</v>
      </c>
      <c r="I90">
        <f>IF(ISNUMBER(VLOOKUP($C90,'Journée 2'!$D$5:$R$104,15,FALSE)),VLOOKUP($C90,'Journée 2'!$D$5:$R$104,15,FALSE),0)</f>
        <v>0</v>
      </c>
      <c r="J90">
        <f>IF(ISNUMBER(VLOOKUP($C90,'Journée 3'!$D$5:$R$104,13,FALSE)),VLOOKUP($C90,'Journée 3'!$D$5:$R$104,13,FALSE),0)</f>
        <v>0</v>
      </c>
      <c r="K90">
        <f>IF(ISNUMBER(VLOOKUP($C90,'Journée 3'!$D$5:$R$104,15,FALSE)),VLOOKUP($C90,'Journée 3'!$D$5:$R$104,15,FALSE),0)</f>
        <v>0</v>
      </c>
      <c r="L90">
        <f>IF(ISNUMBER(VLOOKUP($C90,'Journée 4'!$D$5:$R$104,13,FALSE)),VLOOKUP($C90,'Journée 4'!$D$5:$R$104,13,FALSE),0)</f>
        <v>0</v>
      </c>
      <c r="M90">
        <f>IF(ISNUMBER(VLOOKUP($C90,'Journée 4'!$D$5:$R$104,15,FALSE)),VLOOKUP($C90,'Journée 4'!$D$5:$R$104,15,FALSE),0)</f>
        <v>0</v>
      </c>
      <c r="N90">
        <f>IF(ISNUMBER(VLOOKUP($C90,'Journée 5'!$D$5:$R$104,13,FALSE)),VLOOKUP($C90,'Journée 5'!$D$5:$R$104,13,FALSE),0)</f>
        <v>0</v>
      </c>
      <c r="O90">
        <f>IF(ISNUMBER(VLOOKUP($C90,'Journée 5'!$D$5:$R$104,15,FALSE)),VLOOKUP($C90,'Journée 5'!$D$5:$R$104,15,FALSE),0)</f>
        <v>0</v>
      </c>
      <c r="P90">
        <f t="shared" si="26"/>
        <v>0</v>
      </c>
      <c r="Q90">
        <f t="shared" si="27"/>
        <v>0</v>
      </c>
      <c r="R90" s="90"/>
      <c r="S90" s="55">
        <f t="shared" si="28"/>
        <v>0</v>
      </c>
      <c r="T90">
        <f t="shared" si="29"/>
        <v>0</v>
      </c>
      <c r="U90">
        <f t="shared" si="30"/>
        <v>0</v>
      </c>
      <c r="V90">
        <f t="shared" si="31"/>
        <v>0</v>
      </c>
      <c r="W90">
        <f t="shared" si="32"/>
        <v>0</v>
      </c>
      <c r="X90">
        <f t="shared" si="33"/>
        <v>0</v>
      </c>
      <c r="AA90" s="123">
        <f t="shared" si="34"/>
        <v>0</v>
      </c>
      <c r="AB90" s="123">
        <f t="shared" si="35"/>
        <v>0</v>
      </c>
      <c r="AC90" s="123">
        <f t="shared" si="36"/>
        <v>0</v>
      </c>
      <c r="AD90" s="123">
        <f t="shared" si="37"/>
        <v>0</v>
      </c>
      <c r="AE90" s="123">
        <f t="shared" si="38"/>
        <v>0</v>
      </c>
      <c r="AF90" s="123">
        <f t="shared" si="39"/>
        <v>0</v>
      </c>
      <c r="AG90" s="123">
        <f t="shared" si="40"/>
        <v>0</v>
      </c>
      <c r="AH90" s="123">
        <f t="shared" si="41"/>
        <v>0</v>
      </c>
      <c r="AI90" s="123">
        <f t="shared" si="42"/>
        <v>0</v>
      </c>
      <c r="AJ90" s="123">
        <f t="shared" si="43"/>
        <v>0</v>
      </c>
    </row>
    <row r="91" spans="2:36" ht="12.75">
      <c r="B91">
        <f>IF($C91="","",CONCATENATE(VLOOKUP($C91,Accueil!$A$25:$E$124,5,FALSE),VLOOKUP($C91,Régional!$A$1:$Y$96,7,FALSE)))</f>
      </c>
      <c r="C91">
        <f>IF(Accueil!A112="","",Accueil!A112)</f>
      </c>
      <c r="D91">
        <f>IF($C91="","",VLOOKUP($C91,Régional!$A$1:$Y$96,13,FALSE))</f>
      </c>
      <c r="E91">
        <f>IF($C91="","",VLOOKUP($C91,Régional!$A$1:$Y$96,16,FALSE))</f>
      </c>
      <c r="F91">
        <f>IF(ISNUMBER(VLOOKUP($C91,'Journée 1'!$D$5:$R$104,13,FALSE)),VLOOKUP($C91,'Journée 1'!$D$5:$R$104,13,FALSE),0)</f>
        <v>0</v>
      </c>
      <c r="G91">
        <f>IF(ISNUMBER(VLOOKUP($C91,'Journée 1'!$D$5:$R$104,15,FALSE)),VLOOKUP($C91,'Journée 1'!$D$5:$R$104,15,FALSE),0)</f>
        <v>0</v>
      </c>
      <c r="H91">
        <f>IF(ISNUMBER(VLOOKUP($C91,'Journée 2'!$D$5:$R$104,13,FALSE)),VLOOKUP($C91,'Journée 2'!$D$5:$R$104,13,FALSE),0)</f>
        <v>0</v>
      </c>
      <c r="I91">
        <f>IF(ISNUMBER(VLOOKUP($C91,'Journée 2'!$D$5:$R$104,15,FALSE)),VLOOKUP($C91,'Journée 2'!$D$5:$R$104,15,FALSE),0)</f>
        <v>0</v>
      </c>
      <c r="J91">
        <f>IF(ISNUMBER(VLOOKUP($C91,'Journée 3'!$D$5:$R$104,13,FALSE)),VLOOKUP($C91,'Journée 3'!$D$5:$R$104,13,FALSE),0)</f>
        <v>0</v>
      </c>
      <c r="K91">
        <f>IF(ISNUMBER(VLOOKUP($C91,'Journée 3'!$D$5:$R$104,15,FALSE)),VLOOKUP($C91,'Journée 3'!$D$5:$R$104,15,FALSE),0)</f>
        <v>0</v>
      </c>
      <c r="L91">
        <f>IF(ISNUMBER(VLOOKUP($C91,'Journée 4'!$D$5:$R$104,13,FALSE)),VLOOKUP($C91,'Journée 4'!$D$5:$R$104,13,FALSE),0)</f>
        <v>0</v>
      </c>
      <c r="M91">
        <f>IF(ISNUMBER(VLOOKUP($C91,'Journée 4'!$D$5:$R$104,15,FALSE)),VLOOKUP($C91,'Journée 4'!$D$5:$R$104,15,FALSE),0)</f>
        <v>0</v>
      </c>
      <c r="N91">
        <f>IF(ISNUMBER(VLOOKUP($C91,'Journée 5'!$D$5:$R$104,13,FALSE)),VLOOKUP($C91,'Journée 5'!$D$5:$R$104,13,FALSE),0)</f>
        <v>0</v>
      </c>
      <c r="O91">
        <f>IF(ISNUMBER(VLOOKUP($C91,'Journée 5'!$D$5:$R$104,15,FALSE)),VLOOKUP($C91,'Journée 5'!$D$5:$R$104,15,FALSE),0)</f>
        <v>0</v>
      </c>
      <c r="P91">
        <f t="shared" si="26"/>
        <v>0</v>
      </c>
      <c r="Q91">
        <f t="shared" si="27"/>
        <v>0</v>
      </c>
      <c r="R91" s="90"/>
      <c r="S91" s="55">
        <f t="shared" si="28"/>
        <v>0</v>
      </c>
      <c r="T91">
        <f t="shared" si="29"/>
        <v>0</v>
      </c>
      <c r="U91">
        <f t="shared" si="30"/>
        <v>0</v>
      </c>
      <c r="V91">
        <f t="shared" si="31"/>
        <v>0</v>
      </c>
      <c r="W91">
        <f t="shared" si="32"/>
        <v>0</v>
      </c>
      <c r="X91">
        <f t="shared" si="33"/>
        <v>0</v>
      </c>
      <c r="AA91" s="123">
        <f t="shared" si="34"/>
        <v>0</v>
      </c>
      <c r="AB91" s="123">
        <f t="shared" si="35"/>
        <v>0</v>
      </c>
      <c r="AC91" s="123">
        <f t="shared" si="36"/>
        <v>0</v>
      </c>
      <c r="AD91" s="123">
        <f t="shared" si="37"/>
        <v>0</v>
      </c>
      <c r="AE91" s="123">
        <f t="shared" si="38"/>
        <v>0</v>
      </c>
      <c r="AF91" s="123">
        <f t="shared" si="39"/>
        <v>0</v>
      </c>
      <c r="AG91" s="123">
        <f t="shared" si="40"/>
        <v>0</v>
      </c>
      <c r="AH91" s="123">
        <f t="shared" si="41"/>
        <v>0</v>
      </c>
      <c r="AI91" s="123">
        <f t="shared" si="42"/>
        <v>0</v>
      </c>
      <c r="AJ91" s="123">
        <f t="shared" si="43"/>
        <v>0</v>
      </c>
    </row>
    <row r="92" spans="2:36" ht="12.75">
      <c r="B92">
        <f>IF($C92="","",CONCATENATE(VLOOKUP($C92,Accueil!$A$25:$E$124,5,FALSE),VLOOKUP($C92,Régional!$A$1:$Y$96,7,FALSE)))</f>
      </c>
      <c r="C92">
        <f>IF(Accueil!A113="","",Accueil!A113)</f>
      </c>
      <c r="D92">
        <f>IF($C92="","",VLOOKUP($C92,Régional!$A$1:$Y$96,13,FALSE))</f>
      </c>
      <c r="E92">
        <f>IF($C92="","",VLOOKUP($C92,Régional!$A$1:$Y$96,16,FALSE))</f>
      </c>
      <c r="F92">
        <f>IF(ISNUMBER(VLOOKUP($C92,'Journée 1'!$D$5:$R$104,13,FALSE)),VLOOKUP($C92,'Journée 1'!$D$5:$R$104,13,FALSE),0)</f>
        <v>0</v>
      </c>
      <c r="G92">
        <f>IF(ISNUMBER(VLOOKUP($C92,'Journée 1'!$D$5:$R$104,15,FALSE)),VLOOKUP($C92,'Journée 1'!$D$5:$R$104,15,FALSE),0)</f>
        <v>0</v>
      </c>
      <c r="H92">
        <f>IF(ISNUMBER(VLOOKUP($C92,'Journée 2'!$D$5:$R$104,13,FALSE)),VLOOKUP($C92,'Journée 2'!$D$5:$R$104,13,FALSE),0)</f>
        <v>0</v>
      </c>
      <c r="I92">
        <f>IF(ISNUMBER(VLOOKUP($C92,'Journée 2'!$D$5:$R$104,15,FALSE)),VLOOKUP($C92,'Journée 2'!$D$5:$R$104,15,FALSE),0)</f>
        <v>0</v>
      </c>
      <c r="J92">
        <f>IF(ISNUMBER(VLOOKUP($C92,'Journée 3'!$D$5:$R$104,13,FALSE)),VLOOKUP($C92,'Journée 3'!$D$5:$R$104,13,FALSE),0)</f>
        <v>0</v>
      </c>
      <c r="K92">
        <f>IF(ISNUMBER(VLOOKUP($C92,'Journée 3'!$D$5:$R$104,15,FALSE)),VLOOKUP($C92,'Journée 3'!$D$5:$R$104,15,FALSE),0)</f>
        <v>0</v>
      </c>
      <c r="L92">
        <f>IF(ISNUMBER(VLOOKUP($C92,'Journée 4'!$D$5:$R$104,13,FALSE)),VLOOKUP($C92,'Journée 4'!$D$5:$R$104,13,FALSE),0)</f>
        <v>0</v>
      </c>
      <c r="M92">
        <f>IF(ISNUMBER(VLOOKUP($C92,'Journée 4'!$D$5:$R$104,15,FALSE)),VLOOKUP($C92,'Journée 4'!$D$5:$R$104,15,FALSE),0)</f>
        <v>0</v>
      </c>
      <c r="N92">
        <f>IF(ISNUMBER(VLOOKUP($C92,'Journée 5'!$D$5:$R$104,13,FALSE)),VLOOKUP($C92,'Journée 5'!$D$5:$R$104,13,FALSE),0)</f>
        <v>0</v>
      </c>
      <c r="O92">
        <f>IF(ISNUMBER(VLOOKUP($C92,'Journée 5'!$D$5:$R$104,15,FALSE)),VLOOKUP($C92,'Journée 5'!$D$5:$R$104,15,FALSE),0)</f>
        <v>0</v>
      </c>
      <c r="P92">
        <f t="shared" si="26"/>
        <v>0</v>
      </c>
      <c r="Q92">
        <f t="shared" si="27"/>
        <v>0</v>
      </c>
      <c r="R92" s="90"/>
      <c r="S92" s="55">
        <f t="shared" si="28"/>
        <v>0</v>
      </c>
      <c r="T92">
        <f t="shared" si="29"/>
        <v>0</v>
      </c>
      <c r="U92">
        <f t="shared" si="30"/>
        <v>0</v>
      </c>
      <c r="V92">
        <f t="shared" si="31"/>
        <v>0</v>
      </c>
      <c r="W92">
        <f t="shared" si="32"/>
        <v>0</v>
      </c>
      <c r="X92">
        <f t="shared" si="33"/>
        <v>0</v>
      </c>
      <c r="AA92" s="123">
        <f t="shared" si="34"/>
        <v>0</v>
      </c>
      <c r="AB92" s="123">
        <f t="shared" si="35"/>
        <v>0</v>
      </c>
      <c r="AC92" s="123">
        <f t="shared" si="36"/>
        <v>0</v>
      </c>
      <c r="AD92" s="123">
        <f t="shared" si="37"/>
        <v>0</v>
      </c>
      <c r="AE92" s="123">
        <f t="shared" si="38"/>
        <v>0</v>
      </c>
      <c r="AF92" s="123">
        <f t="shared" si="39"/>
        <v>0</v>
      </c>
      <c r="AG92" s="123">
        <f t="shared" si="40"/>
        <v>0</v>
      </c>
      <c r="AH92" s="123">
        <f t="shared" si="41"/>
        <v>0</v>
      </c>
      <c r="AI92" s="123">
        <f t="shared" si="42"/>
        <v>0</v>
      </c>
      <c r="AJ92" s="123">
        <f t="shared" si="43"/>
        <v>0</v>
      </c>
    </row>
    <row r="93" spans="2:36" ht="12.75">
      <c r="B93">
        <f>IF($C93="","",CONCATENATE(VLOOKUP($C93,Accueil!$A$25:$E$124,5,FALSE),VLOOKUP($C93,Régional!$A$1:$Y$96,7,FALSE)))</f>
      </c>
      <c r="C93">
        <f>IF(Accueil!A114="","",Accueil!A114)</f>
      </c>
      <c r="D93">
        <f>IF($C93="","",VLOOKUP($C93,Régional!$A$1:$Y$96,13,FALSE))</f>
      </c>
      <c r="E93">
        <f>IF($C93="","",VLOOKUP($C93,Régional!$A$1:$Y$96,16,FALSE))</f>
      </c>
      <c r="F93">
        <f>IF(ISNUMBER(VLOOKUP($C93,'Journée 1'!$D$5:$R$104,13,FALSE)),VLOOKUP($C93,'Journée 1'!$D$5:$R$104,13,FALSE),0)</f>
        <v>0</v>
      </c>
      <c r="G93">
        <f>IF(ISNUMBER(VLOOKUP($C93,'Journée 1'!$D$5:$R$104,15,FALSE)),VLOOKUP($C93,'Journée 1'!$D$5:$R$104,15,FALSE),0)</f>
        <v>0</v>
      </c>
      <c r="H93">
        <f>IF(ISNUMBER(VLOOKUP($C93,'Journée 2'!$D$5:$R$104,13,FALSE)),VLOOKUP($C93,'Journée 2'!$D$5:$R$104,13,FALSE),0)</f>
        <v>0</v>
      </c>
      <c r="I93">
        <f>IF(ISNUMBER(VLOOKUP($C93,'Journée 2'!$D$5:$R$104,15,FALSE)),VLOOKUP($C93,'Journée 2'!$D$5:$R$104,15,FALSE),0)</f>
        <v>0</v>
      </c>
      <c r="J93">
        <f>IF(ISNUMBER(VLOOKUP($C93,'Journée 3'!$D$5:$R$104,13,FALSE)),VLOOKUP($C93,'Journée 3'!$D$5:$R$104,13,FALSE),0)</f>
        <v>0</v>
      </c>
      <c r="K93">
        <f>IF(ISNUMBER(VLOOKUP($C93,'Journée 3'!$D$5:$R$104,15,FALSE)),VLOOKUP($C93,'Journée 3'!$D$5:$R$104,15,FALSE),0)</f>
        <v>0</v>
      </c>
      <c r="L93">
        <f>IF(ISNUMBER(VLOOKUP($C93,'Journée 4'!$D$5:$R$104,13,FALSE)),VLOOKUP($C93,'Journée 4'!$D$5:$R$104,13,FALSE),0)</f>
        <v>0</v>
      </c>
      <c r="M93">
        <f>IF(ISNUMBER(VLOOKUP($C93,'Journée 4'!$D$5:$R$104,15,FALSE)),VLOOKUP($C93,'Journée 4'!$D$5:$R$104,15,FALSE),0)</f>
        <v>0</v>
      </c>
      <c r="N93">
        <f>IF(ISNUMBER(VLOOKUP($C93,'Journée 5'!$D$5:$R$104,13,FALSE)),VLOOKUP($C93,'Journée 5'!$D$5:$R$104,13,FALSE),0)</f>
        <v>0</v>
      </c>
      <c r="O93">
        <f>IF(ISNUMBER(VLOOKUP($C93,'Journée 5'!$D$5:$R$104,15,FALSE)),VLOOKUP($C93,'Journée 5'!$D$5:$R$104,15,FALSE),0)</f>
        <v>0</v>
      </c>
      <c r="P93">
        <f t="shared" si="26"/>
        <v>0</v>
      </c>
      <c r="Q93">
        <f t="shared" si="27"/>
        <v>0</v>
      </c>
      <c r="R93" s="90"/>
      <c r="S93" s="55">
        <f t="shared" si="28"/>
        <v>0</v>
      </c>
      <c r="T93">
        <f t="shared" si="29"/>
        <v>0</v>
      </c>
      <c r="U93">
        <f t="shared" si="30"/>
        <v>0</v>
      </c>
      <c r="V93">
        <f t="shared" si="31"/>
        <v>0</v>
      </c>
      <c r="W93">
        <f t="shared" si="32"/>
        <v>0</v>
      </c>
      <c r="X93">
        <f t="shared" si="33"/>
        <v>0</v>
      </c>
      <c r="AA93" s="123">
        <f t="shared" si="34"/>
        <v>0</v>
      </c>
      <c r="AB93" s="123">
        <f t="shared" si="35"/>
        <v>0</v>
      </c>
      <c r="AC93" s="123">
        <f t="shared" si="36"/>
        <v>0</v>
      </c>
      <c r="AD93" s="123">
        <f t="shared" si="37"/>
        <v>0</v>
      </c>
      <c r="AE93" s="123">
        <f t="shared" si="38"/>
        <v>0</v>
      </c>
      <c r="AF93" s="123">
        <f t="shared" si="39"/>
        <v>0</v>
      </c>
      <c r="AG93" s="123">
        <f t="shared" si="40"/>
        <v>0</v>
      </c>
      <c r="AH93" s="123">
        <f t="shared" si="41"/>
        <v>0</v>
      </c>
      <c r="AI93" s="123">
        <f t="shared" si="42"/>
        <v>0</v>
      </c>
      <c r="AJ93" s="123">
        <f t="shared" si="43"/>
        <v>0</v>
      </c>
    </row>
    <row r="94" spans="2:36" ht="12.75">
      <c r="B94">
        <f>IF($C94="","",CONCATENATE(VLOOKUP($C94,Accueil!$A$25:$E$124,5,FALSE),VLOOKUP($C94,Régional!$A$1:$Y$96,7,FALSE)))</f>
      </c>
      <c r="C94">
        <f>IF(Accueil!A115="","",Accueil!A115)</f>
      </c>
      <c r="D94">
        <f>IF($C94="","",VLOOKUP($C94,Régional!$A$1:$Y$96,13,FALSE))</f>
      </c>
      <c r="E94">
        <f>IF($C94="","",VLOOKUP($C94,Régional!$A$1:$Y$96,16,FALSE))</f>
      </c>
      <c r="F94">
        <f>IF(ISNUMBER(VLOOKUP($C94,'Journée 1'!$D$5:$R$104,13,FALSE)),VLOOKUP($C94,'Journée 1'!$D$5:$R$104,13,FALSE),0)</f>
        <v>0</v>
      </c>
      <c r="G94">
        <f>IF(ISNUMBER(VLOOKUP($C94,'Journée 1'!$D$5:$R$104,15,FALSE)),VLOOKUP($C94,'Journée 1'!$D$5:$R$104,15,FALSE),0)</f>
        <v>0</v>
      </c>
      <c r="H94">
        <f>IF(ISNUMBER(VLOOKUP($C94,'Journée 2'!$D$5:$R$104,13,FALSE)),VLOOKUP($C94,'Journée 2'!$D$5:$R$104,13,FALSE),0)</f>
        <v>0</v>
      </c>
      <c r="I94">
        <f>IF(ISNUMBER(VLOOKUP($C94,'Journée 2'!$D$5:$R$104,15,FALSE)),VLOOKUP($C94,'Journée 2'!$D$5:$R$104,15,FALSE),0)</f>
        <v>0</v>
      </c>
      <c r="J94">
        <f>IF(ISNUMBER(VLOOKUP($C94,'Journée 3'!$D$5:$R$104,13,FALSE)),VLOOKUP($C94,'Journée 3'!$D$5:$R$104,13,FALSE),0)</f>
        <v>0</v>
      </c>
      <c r="K94">
        <f>IF(ISNUMBER(VLOOKUP($C94,'Journée 3'!$D$5:$R$104,15,FALSE)),VLOOKUP($C94,'Journée 3'!$D$5:$R$104,15,FALSE),0)</f>
        <v>0</v>
      </c>
      <c r="L94">
        <f>IF(ISNUMBER(VLOOKUP($C94,'Journée 4'!$D$5:$R$104,13,FALSE)),VLOOKUP($C94,'Journée 4'!$D$5:$R$104,13,FALSE),0)</f>
        <v>0</v>
      </c>
      <c r="M94">
        <f>IF(ISNUMBER(VLOOKUP($C94,'Journée 4'!$D$5:$R$104,15,FALSE)),VLOOKUP($C94,'Journée 4'!$D$5:$R$104,15,FALSE),0)</f>
        <v>0</v>
      </c>
      <c r="N94">
        <f>IF(ISNUMBER(VLOOKUP($C94,'Journée 5'!$D$5:$R$104,13,FALSE)),VLOOKUP($C94,'Journée 5'!$D$5:$R$104,13,FALSE),0)</f>
        <v>0</v>
      </c>
      <c r="O94">
        <f>IF(ISNUMBER(VLOOKUP($C94,'Journée 5'!$D$5:$R$104,15,FALSE)),VLOOKUP($C94,'Journée 5'!$D$5:$R$104,15,FALSE),0)</f>
        <v>0</v>
      </c>
      <c r="P94">
        <f t="shared" si="26"/>
        <v>0</v>
      </c>
      <c r="Q94">
        <f t="shared" si="27"/>
        <v>0</v>
      </c>
      <c r="R94" s="90"/>
      <c r="S94" s="55">
        <f t="shared" si="28"/>
        <v>0</v>
      </c>
      <c r="T94">
        <f t="shared" si="29"/>
        <v>0</v>
      </c>
      <c r="U94">
        <f t="shared" si="30"/>
        <v>0</v>
      </c>
      <c r="V94">
        <f t="shared" si="31"/>
        <v>0</v>
      </c>
      <c r="W94">
        <f t="shared" si="32"/>
        <v>0</v>
      </c>
      <c r="X94">
        <f t="shared" si="33"/>
        <v>0</v>
      </c>
      <c r="AA94" s="123">
        <f t="shared" si="34"/>
        <v>0</v>
      </c>
      <c r="AB94" s="123">
        <f t="shared" si="35"/>
        <v>0</v>
      </c>
      <c r="AC94" s="123">
        <f t="shared" si="36"/>
        <v>0</v>
      </c>
      <c r="AD94" s="123">
        <f t="shared" si="37"/>
        <v>0</v>
      </c>
      <c r="AE94" s="123">
        <f t="shared" si="38"/>
        <v>0</v>
      </c>
      <c r="AF94" s="123">
        <f t="shared" si="39"/>
        <v>0</v>
      </c>
      <c r="AG94" s="123">
        <f t="shared" si="40"/>
        <v>0</v>
      </c>
      <c r="AH94" s="123">
        <f t="shared" si="41"/>
        <v>0</v>
      </c>
      <c r="AI94" s="123">
        <f t="shared" si="42"/>
        <v>0</v>
      </c>
      <c r="AJ94" s="123">
        <f t="shared" si="43"/>
        <v>0</v>
      </c>
    </row>
    <row r="95" spans="2:36" ht="12.75">
      <c r="B95">
        <f>IF($C95="","",CONCATENATE(VLOOKUP($C95,Accueil!$A$25:$E$124,5,FALSE),VLOOKUP($C95,Régional!$A$1:$Y$96,7,FALSE)))</f>
      </c>
      <c r="C95">
        <f>IF(Accueil!A116="","",Accueil!A116)</f>
      </c>
      <c r="D95">
        <f>IF($C95="","",VLOOKUP($C95,Régional!$A$1:$Y$96,13,FALSE))</f>
      </c>
      <c r="E95">
        <f>IF($C95="","",VLOOKUP($C95,Régional!$A$1:$Y$96,16,FALSE))</f>
      </c>
      <c r="F95">
        <f>IF(ISNUMBER(VLOOKUP($C95,'Journée 1'!$D$5:$R$104,13,FALSE)),VLOOKUP($C95,'Journée 1'!$D$5:$R$104,13,FALSE),0)</f>
        <v>0</v>
      </c>
      <c r="G95">
        <f>IF(ISNUMBER(VLOOKUP($C95,'Journée 1'!$D$5:$R$104,15,FALSE)),VLOOKUP($C95,'Journée 1'!$D$5:$R$104,15,FALSE),0)</f>
        <v>0</v>
      </c>
      <c r="H95">
        <f>IF(ISNUMBER(VLOOKUP($C95,'Journée 2'!$D$5:$R$104,13,FALSE)),VLOOKUP($C95,'Journée 2'!$D$5:$R$104,13,FALSE),0)</f>
        <v>0</v>
      </c>
      <c r="I95">
        <f>IF(ISNUMBER(VLOOKUP($C95,'Journée 2'!$D$5:$R$104,15,FALSE)),VLOOKUP($C95,'Journée 2'!$D$5:$R$104,15,FALSE),0)</f>
        <v>0</v>
      </c>
      <c r="J95">
        <f>IF(ISNUMBER(VLOOKUP($C95,'Journée 3'!$D$5:$R$104,13,FALSE)),VLOOKUP($C95,'Journée 3'!$D$5:$R$104,13,FALSE),0)</f>
        <v>0</v>
      </c>
      <c r="K95">
        <f>IF(ISNUMBER(VLOOKUP($C95,'Journée 3'!$D$5:$R$104,15,FALSE)),VLOOKUP($C95,'Journée 3'!$D$5:$R$104,15,FALSE),0)</f>
        <v>0</v>
      </c>
      <c r="L95">
        <f>IF(ISNUMBER(VLOOKUP($C95,'Journée 4'!$D$5:$R$104,13,FALSE)),VLOOKUP($C95,'Journée 4'!$D$5:$R$104,13,FALSE),0)</f>
        <v>0</v>
      </c>
      <c r="M95">
        <f>IF(ISNUMBER(VLOOKUP($C95,'Journée 4'!$D$5:$R$104,15,FALSE)),VLOOKUP($C95,'Journée 4'!$D$5:$R$104,15,FALSE),0)</f>
        <v>0</v>
      </c>
      <c r="N95">
        <f>IF(ISNUMBER(VLOOKUP($C95,'Journée 5'!$D$5:$R$104,13,FALSE)),VLOOKUP($C95,'Journée 5'!$D$5:$R$104,13,FALSE),0)</f>
        <v>0</v>
      </c>
      <c r="O95">
        <f>IF(ISNUMBER(VLOOKUP($C95,'Journée 5'!$D$5:$R$104,15,FALSE)),VLOOKUP($C95,'Journée 5'!$D$5:$R$104,15,FALSE),0)</f>
        <v>0</v>
      </c>
      <c r="P95">
        <f t="shared" si="26"/>
        <v>0</v>
      </c>
      <c r="Q95">
        <f t="shared" si="27"/>
        <v>0</v>
      </c>
      <c r="R95" s="90"/>
      <c r="S95" s="55">
        <f t="shared" si="28"/>
        <v>0</v>
      </c>
      <c r="T95">
        <f t="shared" si="29"/>
        <v>0</v>
      </c>
      <c r="U95">
        <f t="shared" si="30"/>
        <v>0</v>
      </c>
      <c r="V95">
        <f t="shared" si="31"/>
        <v>0</v>
      </c>
      <c r="W95">
        <f t="shared" si="32"/>
        <v>0</v>
      </c>
      <c r="X95">
        <f t="shared" si="33"/>
        <v>0</v>
      </c>
      <c r="AA95" s="123">
        <f t="shared" si="34"/>
        <v>0</v>
      </c>
      <c r="AB95" s="123">
        <f t="shared" si="35"/>
        <v>0</v>
      </c>
      <c r="AC95" s="123">
        <f t="shared" si="36"/>
        <v>0</v>
      </c>
      <c r="AD95" s="123">
        <f t="shared" si="37"/>
        <v>0</v>
      </c>
      <c r="AE95" s="123">
        <f t="shared" si="38"/>
        <v>0</v>
      </c>
      <c r="AF95" s="123">
        <f t="shared" si="39"/>
        <v>0</v>
      </c>
      <c r="AG95" s="123">
        <f t="shared" si="40"/>
        <v>0</v>
      </c>
      <c r="AH95" s="123">
        <f t="shared" si="41"/>
        <v>0</v>
      </c>
      <c r="AI95" s="123">
        <f t="shared" si="42"/>
        <v>0</v>
      </c>
      <c r="AJ95" s="123">
        <f t="shared" si="43"/>
        <v>0</v>
      </c>
    </row>
    <row r="96" spans="2:36" ht="12.75">
      <c r="B96">
        <f>IF($C96="","",CONCATENATE(VLOOKUP($C96,Accueil!$A$25:$E$124,5,FALSE),VLOOKUP($C96,Régional!$A$1:$Y$96,7,FALSE)))</f>
      </c>
      <c r="C96">
        <f>IF(Accueil!A117="","",Accueil!A117)</f>
      </c>
      <c r="D96">
        <f>IF($C96="","",VLOOKUP($C96,Régional!$A$1:$Y$96,13,FALSE))</f>
      </c>
      <c r="E96">
        <f>IF($C96="","",VLOOKUP($C96,Régional!$A$1:$Y$96,16,FALSE))</f>
      </c>
      <c r="F96">
        <f>IF(ISNUMBER(VLOOKUP($C96,'Journée 1'!$D$5:$R$104,13,FALSE)),VLOOKUP($C96,'Journée 1'!$D$5:$R$104,13,FALSE),0)</f>
        <v>0</v>
      </c>
      <c r="G96">
        <f>IF(ISNUMBER(VLOOKUP($C96,'Journée 1'!$D$5:$R$104,15,FALSE)),VLOOKUP($C96,'Journée 1'!$D$5:$R$104,15,FALSE),0)</f>
        <v>0</v>
      </c>
      <c r="H96">
        <f>IF(ISNUMBER(VLOOKUP($C96,'Journée 2'!$D$5:$R$104,13,FALSE)),VLOOKUP($C96,'Journée 2'!$D$5:$R$104,13,FALSE),0)</f>
        <v>0</v>
      </c>
      <c r="I96">
        <f>IF(ISNUMBER(VLOOKUP($C96,'Journée 2'!$D$5:$R$104,15,FALSE)),VLOOKUP($C96,'Journée 2'!$D$5:$R$104,15,FALSE),0)</f>
        <v>0</v>
      </c>
      <c r="J96">
        <f>IF(ISNUMBER(VLOOKUP($C96,'Journée 3'!$D$5:$R$104,13,FALSE)),VLOOKUP($C96,'Journée 3'!$D$5:$R$104,13,FALSE),0)</f>
        <v>0</v>
      </c>
      <c r="K96">
        <f>IF(ISNUMBER(VLOOKUP($C96,'Journée 3'!$D$5:$R$104,15,FALSE)),VLOOKUP($C96,'Journée 3'!$D$5:$R$104,15,FALSE),0)</f>
        <v>0</v>
      </c>
      <c r="L96">
        <f>IF(ISNUMBER(VLOOKUP($C96,'Journée 4'!$D$5:$R$104,13,FALSE)),VLOOKUP($C96,'Journée 4'!$D$5:$R$104,13,FALSE),0)</f>
        <v>0</v>
      </c>
      <c r="M96">
        <f>IF(ISNUMBER(VLOOKUP($C96,'Journée 4'!$D$5:$R$104,15,FALSE)),VLOOKUP($C96,'Journée 4'!$D$5:$R$104,15,FALSE),0)</f>
        <v>0</v>
      </c>
      <c r="N96">
        <f>IF(ISNUMBER(VLOOKUP($C96,'Journée 5'!$D$5:$R$104,13,FALSE)),VLOOKUP($C96,'Journée 5'!$D$5:$R$104,13,FALSE),0)</f>
        <v>0</v>
      </c>
      <c r="O96">
        <f>IF(ISNUMBER(VLOOKUP($C96,'Journée 5'!$D$5:$R$104,15,FALSE)),VLOOKUP($C96,'Journée 5'!$D$5:$R$104,15,FALSE),0)</f>
        <v>0</v>
      </c>
      <c r="P96">
        <f t="shared" si="26"/>
        <v>0</v>
      </c>
      <c r="Q96">
        <f t="shared" si="27"/>
        <v>0</v>
      </c>
      <c r="R96" s="90"/>
      <c r="S96" s="55">
        <f t="shared" si="28"/>
        <v>0</v>
      </c>
      <c r="T96">
        <f t="shared" si="29"/>
        <v>0</v>
      </c>
      <c r="U96">
        <f t="shared" si="30"/>
        <v>0</v>
      </c>
      <c r="V96">
        <f t="shared" si="31"/>
        <v>0</v>
      </c>
      <c r="W96">
        <f t="shared" si="32"/>
        <v>0</v>
      </c>
      <c r="X96">
        <f t="shared" si="33"/>
        <v>0</v>
      </c>
      <c r="AA96" s="123">
        <f t="shared" si="34"/>
        <v>0</v>
      </c>
      <c r="AB96" s="123">
        <f t="shared" si="35"/>
        <v>0</v>
      </c>
      <c r="AC96" s="123">
        <f t="shared" si="36"/>
        <v>0</v>
      </c>
      <c r="AD96" s="123">
        <f t="shared" si="37"/>
        <v>0</v>
      </c>
      <c r="AE96" s="123">
        <f t="shared" si="38"/>
        <v>0</v>
      </c>
      <c r="AF96" s="123">
        <f t="shared" si="39"/>
        <v>0</v>
      </c>
      <c r="AG96" s="123">
        <f t="shared" si="40"/>
        <v>0</v>
      </c>
      <c r="AH96" s="123">
        <f t="shared" si="41"/>
        <v>0</v>
      </c>
      <c r="AI96" s="123">
        <f t="shared" si="42"/>
        <v>0</v>
      </c>
      <c r="AJ96" s="123">
        <f t="shared" si="43"/>
        <v>0</v>
      </c>
    </row>
    <row r="97" spans="2:36" ht="12.75">
      <c r="B97">
        <f>IF($C97="","",CONCATENATE(VLOOKUP($C97,Accueil!$A$25:$E$124,5,FALSE),VLOOKUP($C97,Régional!$A$1:$Y$96,7,FALSE)))</f>
      </c>
      <c r="C97">
        <f>IF(Accueil!A118="","",Accueil!A118)</f>
      </c>
      <c r="D97">
        <f>IF($C97="","",VLOOKUP($C97,Régional!$A$1:$Y$96,13,FALSE))</f>
      </c>
      <c r="E97">
        <f>IF($C97="","",VLOOKUP($C97,Régional!$A$1:$Y$96,16,FALSE))</f>
      </c>
      <c r="F97">
        <f>IF(ISNUMBER(VLOOKUP($C97,'Journée 1'!$D$5:$R$104,13,FALSE)),VLOOKUP($C97,'Journée 1'!$D$5:$R$104,13,FALSE),0)</f>
        <v>0</v>
      </c>
      <c r="G97">
        <f>IF(ISNUMBER(VLOOKUP($C97,'Journée 1'!$D$5:$R$104,15,FALSE)),VLOOKUP($C97,'Journée 1'!$D$5:$R$104,15,FALSE),0)</f>
        <v>0</v>
      </c>
      <c r="H97">
        <f>IF(ISNUMBER(VLOOKUP($C97,'Journée 2'!$D$5:$R$104,13,FALSE)),VLOOKUP($C97,'Journée 2'!$D$5:$R$104,13,FALSE),0)</f>
        <v>0</v>
      </c>
      <c r="I97">
        <f>IF(ISNUMBER(VLOOKUP($C97,'Journée 2'!$D$5:$R$104,15,FALSE)),VLOOKUP($C97,'Journée 2'!$D$5:$R$104,15,FALSE),0)</f>
        <v>0</v>
      </c>
      <c r="J97">
        <f>IF(ISNUMBER(VLOOKUP($C97,'Journée 3'!$D$5:$R$104,13,FALSE)),VLOOKUP($C97,'Journée 3'!$D$5:$R$104,13,FALSE),0)</f>
        <v>0</v>
      </c>
      <c r="K97">
        <f>IF(ISNUMBER(VLOOKUP($C97,'Journée 3'!$D$5:$R$104,15,FALSE)),VLOOKUP($C97,'Journée 3'!$D$5:$R$104,15,FALSE),0)</f>
        <v>0</v>
      </c>
      <c r="L97">
        <f>IF(ISNUMBER(VLOOKUP($C97,'Journée 4'!$D$5:$R$104,13,FALSE)),VLOOKUP($C97,'Journée 4'!$D$5:$R$104,13,FALSE),0)</f>
        <v>0</v>
      </c>
      <c r="M97">
        <f>IF(ISNUMBER(VLOOKUP($C97,'Journée 4'!$D$5:$R$104,15,FALSE)),VLOOKUP($C97,'Journée 4'!$D$5:$R$104,15,FALSE),0)</f>
        <v>0</v>
      </c>
      <c r="N97">
        <f>IF(ISNUMBER(VLOOKUP($C97,'Journée 5'!$D$5:$R$104,13,FALSE)),VLOOKUP($C97,'Journée 5'!$D$5:$R$104,13,FALSE),0)</f>
        <v>0</v>
      </c>
      <c r="O97">
        <f>IF(ISNUMBER(VLOOKUP($C97,'Journée 5'!$D$5:$R$104,15,FALSE)),VLOOKUP($C97,'Journée 5'!$D$5:$R$104,15,FALSE),0)</f>
        <v>0</v>
      </c>
      <c r="P97">
        <f t="shared" si="26"/>
        <v>0</v>
      </c>
      <c r="Q97">
        <f t="shared" si="27"/>
        <v>0</v>
      </c>
      <c r="R97" s="90"/>
      <c r="S97" s="55">
        <f t="shared" si="28"/>
        <v>0</v>
      </c>
      <c r="T97">
        <f t="shared" si="29"/>
        <v>0</v>
      </c>
      <c r="U97">
        <f t="shared" si="30"/>
        <v>0</v>
      </c>
      <c r="V97">
        <f t="shared" si="31"/>
        <v>0</v>
      </c>
      <c r="W97">
        <f t="shared" si="32"/>
        <v>0</v>
      </c>
      <c r="X97">
        <f t="shared" si="33"/>
        <v>0</v>
      </c>
      <c r="AA97" s="123">
        <f t="shared" si="34"/>
        <v>0</v>
      </c>
      <c r="AB97" s="123">
        <f t="shared" si="35"/>
        <v>0</v>
      </c>
      <c r="AC97" s="123">
        <f t="shared" si="36"/>
        <v>0</v>
      </c>
      <c r="AD97" s="123">
        <f t="shared" si="37"/>
        <v>0</v>
      </c>
      <c r="AE97" s="123">
        <f t="shared" si="38"/>
        <v>0</v>
      </c>
      <c r="AF97" s="123">
        <f t="shared" si="39"/>
        <v>0</v>
      </c>
      <c r="AG97" s="123">
        <f t="shared" si="40"/>
        <v>0</v>
      </c>
      <c r="AH97" s="123">
        <f t="shared" si="41"/>
        <v>0</v>
      </c>
      <c r="AI97" s="123">
        <f t="shared" si="42"/>
        <v>0</v>
      </c>
      <c r="AJ97" s="123">
        <f t="shared" si="43"/>
        <v>0</v>
      </c>
    </row>
    <row r="98" spans="2:36" ht="12.75">
      <c r="B98">
        <f>IF($C98="","",CONCATENATE(VLOOKUP($C98,Accueil!$A$25:$E$124,5,FALSE),VLOOKUP($C98,Régional!$A$1:$Y$96,7,FALSE)))</f>
      </c>
      <c r="C98">
        <f>IF(Accueil!A119="","",Accueil!A119)</f>
      </c>
      <c r="D98">
        <f>IF($C98="","",VLOOKUP($C98,Régional!$A$1:$Y$96,13,FALSE))</f>
      </c>
      <c r="E98">
        <f>IF($C98="","",VLOOKUP($C98,Régional!$A$1:$Y$96,16,FALSE))</f>
      </c>
      <c r="F98">
        <f>IF(ISNUMBER(VLOOKUP($C98,'Journée 1'!$D$5:$R$104,13,FALSE)),VLOOKUP($C98,'Journée 1'!$D$5:$R$104,13,FALSE),0)</f>
        <v>0</v>
      </c>
      <c r="G98">
        <f>IF(ISNUMBER(VLOOKUP($C98,'Journée 1'!$D$5:$R$104,15,FALSE)),VLOOKUP($C98,'Journée 1'!$D$5:$R$104,15,FALSE),0)</f>
        <v>0</v>
      </c>
      <c r="H98">
        <f>IF(ISNUMBER(VLOOKUP($C98,'Journée 2'!$D$5:$R$104,13,FALSE)),VLOOKUP($C98,'Journée 2'!$D$5:$R$104,13,FALSE),0)</f>
        <v>0</v>
      </c>
      <c r="I98">
        <f>IF(ISNUMBER(VLOOKUP($C98,'Journée 2'!$D$5:$R$104,15,FALSE)),VLOOKUP($C98,'Journée 2'!$D$5:$R$104,15,FALSE),0)</f>
        <v>0</v>
      </c>
      <c r="J98">
        <f>IF(ISNUMBER(VLOOKUP($C98,'Journée 3'!$D$5:$R$104,13,FALSE)),VLOOKUP($C98,'Journée 3'!$D$5:$R$104,13,FALSE),0)</f>
        <v>0</v>
      </c>
      <c r="K98">
        <f>IF(ISNUMBER(VLOOKUP($C98,'Journée 3'!$D$5:$R$104,15,FALSE)),VLOOKUP($C98,'Journée 3'!$D$5:$R$104,15,FALSE),0)</f>
        <v>0</v>
      </c>
      <c r="L98">
        <f>IF(ISNUMBER(VLOOKUP($C98,'Journée 4'!$D$5:$R$104,13,FALSE)),VLOOKUP($C98,'Journée 4'!$D$5:$R$104,13,FALSE),0)</f>
        <v>0</v>
      </c>
      <c r="M98">
        <f>IF(ISNUMBER(VLOOKUP($C98,'Journée 4'!$D$5:$R$104,15,FALSE)),VLOOKUP($C98,'Journée 4'!$D$5:$R$104,15,FALSE),0)</f>
        <v>0</v>
      </c>
      <c r="N98">
        <f>IF(ISNUMBER(VLOOKUP($C98,'Journée 5'!$D$5:$R$104,13,FALSE)),VLOOKUP($C98,'Journée 5'!$D$5:$R$104,13,FALSE),0)</f>
        <v>0</v>
      </c>
      <c r="O98">
        <f>IF(ISNUMBER(VLOOKUP($C98,'Journée 5'!$D$5:$R$104,15,FALSE)),VLOOKUP($C98,'Journée 5'!$D$5:$R$104,15,FALSE),0)</f>
        <v>0</v>
      </c>
      <c r="P98">
        <f t="shared" si="26"/>
        <v>0</v>
      </c>
      <c r="Q98">
        <f t="shared" si="27"/>
        <v>0</v>
      </c>
      <c r="R98" s="90"/>
      <c r="S98" s="55">
        <f t="shared" si="28"/>
        <v>0</v>
      </c>
      <c r="T98">
        <f t="shared" si="29"/>
        <v>0</v>
      </c>
      <c r="U98">
        <f t="shared" si="30"/>
        <v>0</v>
      </c>
      <c r="V98">
        <f t="shared" si="31"/>
        <v>0</v>
      </c>
      <c r="W98">
        <f t="shared" si="32"/>
        <v>0</v>
      </c>
      <c r="X98">
        <f t="shared" si="33"/>
        <v>0</v>
      </c>
      <c r="AA98" s="123">
        <f t="shared" si="34"/>
        <v>0</v>
      </c>
      <c r="AB98" s="123">
        <f t="shared" si="35"/>
        <v>0</v>
      </c>
      <c r="AC98" s="123">
        <f t="shared" si="36"/>
        <v>0</v>
      </c>
      <c r="AD98" s="123">
        <f t="shared" si="37"/>
        <v>0</v>
      </c>
      <c r="AE98" s="123">
        <f t="shared" si="38"/>
        <v>0</v>
      </c>
      <c r="AF98" s="123">
        <f t="shared" si="39"/>
        <v>0</v>
      </c>
      <c r="AG98" s="123">
        <f t="shared" si="40"/>
        <v>0</v>
      </c>
      <c r="AH98" s="123">
        <f t="shared" si="41"/>
        <v>0</v>
      </c>
      <c r="AI98" s="123">
        <f t="shared" si="42"/>
        <v>0</v>
      </c>
      <c r="AJ98" s="123">
        <f t="shared" si="43"/>
        <v>0</v>
      </c>
    </row>
    <row r="99" spans="2:36" ht="12.75">
      <c r="B99">
        <f>IF($C99="","",CONCATENATE(VLOOKUP($C99,Accueil!$A$25:$E$124,5,FALSE),VLOOKUP($C99,Régional!$A$1:$Y$96,7,FALSE)))</f>
      </c>
      <c r="C99">
        <f>IF(Accueil!A120="","",Accueil!A120)</f>
      </c>
      <c r="D99">
        <f>IF($C99="","",VLOOKUP($C99,Régional!$A$1:$Y$96,13,FALSE))</f>
      </c>
      <c r="E99">
        <f>IF($C99="","",VLOOKUP($C99,Régional!$A$1:$Y$96,16,FALSE))</f>
      </c>
      <c r="F99">
        <f>IF(ISNUMBER(VLOOKUP($C99,'Journée 1'!$D$5:$R$104,13,FALSE)),VLOOKUP($C99,'Journée 1'!$D$5:$R$104,13,FALSE),0)</f>
        <v>0</v>
      </c>
      <c r="G99">
        <f>IF(ISNUMBER(VLOOKUP($C99,'Journée 1'!$D$5:$R$104,15,FALSE)),VLOOKUP($C99,'Journée 1'!$D$5:$R$104,15,FALSE),0)</f>
        <v>0</v>
      </c>
      <c r="H99">
        <f>IF(ISNUMBER(VLOOKUP($C99,'Journée 2'!$D$5:$R$104,13,FALSE)),VLOOKUP($C99,'Journée 2'!$D$5:$R$104,13,FALSE),0)</f>
        <v>0</v>
      </c>
      <c r="I99">
        <f>IF(ISNUMBER(VLOOKUP($C99,'Journée 2'!$D$5:$R$104,15,FALSE)),VLOOKUP($C99,'Journée 2'!$D$5:$R$104,15,FALSE),0)</f>
        <v>0</v>
      </c>
      <c r="J99">
        <f>IF(ISNUMBER(VLOOKUP($C99,'Journée 3'!$D$5:$R$104,13,FALSE)),VLOOKUP($C99,'Journée 3'!$D$5:$R$104,13,FALSE),0)</f>
        <v>0</v>
      </c>
      <c r="K99">
        <f>IF(ISNUMBER(VLOOKUP($C99,'Journée 3'!$D$5:$R$104,15,FALSE)),VLOOKUP($C99,'Journée 3'!$D$5:$R$104,15,FALSE),0)</f>
        <v>0</v>
      </c>
      <c r="L99">
        <f>IF(ISNUMBER(VLOOKUP($C99,'Journée 4'!$D$5:$R$104,13,FALSE)),VLOOKUP($C99,'Journée 4'!$D$5:$R$104,13,FALSE),0)</f>
        <v>0</v>
      </c>
      <c r="M99">
        <f>IF(ISNUMBER(VLOOKUP($C99,'Journée 4'!$D$5:$R$104,15,FALSE)),VLOOKUP($C99,'Journée 4'!$D$5:$R$104,15,FALSE),0)</f>
        <v>0</v>
      </c>
      <c r="N99">
        <f>IF(ISNUMBER(VLOOKUP($C99,'Journée 5'!$D$5:$R$104,13,FALSE)),VLOOKUP($C99,'Journée 5'!$D$5:$R$104,13,FALSE),0)</f>
        <v>0</v>
      </c>
      <c r="O99">
        <f>IF(ISNUMBER(VLOOKUP($C99,'Journée 5'!$D$5:$R$104,15,FALSE)),VLOOKUP($C99,'Journée 5'!$D$5:$R$104,15,FALSE),0)</f>
        <v>0</v>
      </c>
      <c r="P99">
        <f t="shared" si="26"/>
        <v>0</v>
      </c>
      <c r="Q99">
        <f t="shared" si="27"/>
        <v>0</v>
      </c>
      <c r="R99" s="90"/>
      <c r="S99" s="55">
        <f t="shared" si="28"/>
        <v>0</v>
      </c>
      <c r="T99">
        <f t="shared" si="29"/>
        <v>0</v>
      </c>
      <c r="U99">
        <f t="shared" si="30"/>
        <v>0</v>
      </c>
      <c r="V99">
        <f t="shared" si="31"/>
        <v>0</v>
      </c>
      <c r="W99">
        <f t="shared" si="32"/>
        <v>0</v>
      </c>
      <c r="X99">
        <f t="shared" si="33"/>
        <v>0</v>
      </c>
      <c r="AA99" s="123">
        <f t="shared" si="34"/>
        <v>0</v>
      </c>
      <c r="AB99" s="123">
        <f t="shared" si="35"/>
        <v>0</v>
      </c>
      <c r="AC99" s="123">
        <f t="shared" si="36"/>
        <v>0</v>
      </c>
      <c r="AD99" s="123">
        <f t="shared" si="37"/>
        <v>0</v>
      </c>
      <c r="AE99" s="123">
        <f t="shared" si="38"/>
        <v>0</v>
      </c>
      <c r="AF99" s="123">
        <f t="shared" si="39"/>
        <v>0</v>
      </c>
      <c r="AG99" s="123">
        <f t="shared" si="40"/>
        <v>0</v>
      </c>
      <c r="AH99" s="123">
        <f t="shared" si="41"/>
        <v>0</v>
      </c>
      <c r="AI99" s="123">
        <f t="shared" si="42"/>
        <v>0</v>
      </c>
      <c r="AJ99" s="123">
        <f t="shared" si="43"/>
        <v>0</v>
      </c>
    </row>
    <row r="100" spans="2:36" ht="12.75">
      <c r="B100">
        <f>IF($C100="","",CONCATENATE(VLOOKUP($C100,Accueil!$A$25:$E$124,5,FALSE),VLOOKUP($C100,Régional!$A$1:$Y$96,7,FALSE)))</f>
      </c>
      <c r="C100">
        <f>IF(Accueil!A121="","",Accueil!A121)</f>
      </c>
      <c r="D100">
        <f>IF($C100="","",VLOOKUP($C100,Régional!$A$1:$Y$96,13,FALSE))</f>
      </c>
      <c r="E100">
        <f>IF($C100="","",VLOOKUP($C100,Régional!$A$1:$Y$96,16,FALSE))</f>
      </c>
      <c r="F100">
        <f>IF(ISNUMBER(VLOOKUP($C100,'Journée 1'!$D$5:$R$104,13,FALSE)),VLOOKUP($C100,'Journée 1'!$D$5:$R$104,13,FALSE),0)</f>
        <v>0</v>
      </c>
      <c r="G100">
        <f>IF(ISNUMBER(VLOOKUP($C100,'Journée 1'!$D$5:$R$104,15,FALSE)),VLOOKUP($C100,'Journée 1'!$D$5:$R$104,15,FALSE),0)</f>
        <v>0</v>
      </c>
      <c r="H100">
        <f>IF(ISNUMBER(VLOOKUP($C100,'Journée 2'!$D$5:$R$104,13,FALSE)),VLOOKUP($C100,'Journée 2'!$D$5:$R$104,13,FALSE),0)</f>
        <v>0</v>
      </c>
      <c r="I100">
        <f>IF(ISNUMBER(VLOOKUP($C100,'Journée 2'!$D$5:$R$104,15,FALSE)),VLOOKUP($C100,'Journée 2'!$D$5:$R$104,15,FALSE),0)</f>
        <v>0</v>
      </c>
      <c r="J100">
        <f>IF(ISNUMBER(VLOOKUP($C100,'Journée 3'!$D$5:$R$104,13,FALSE)),VLOOKUP($C100,'Journée 3'!$D$5:$R$104,13,FALSE),0)</f>
        <v>0</v>
      </c>
      <c r="K100">
        <f>IF(ISNUMBER(VLOOKUP($C100,'Journée 3'!$D$5:$R$104,15,FALSE)),VLOOKUP($C100,'Journée 3'!$D$5:$R$104,15,FALSE),0)</f>
        <v>0</v>
      </c>
      <c r="L100">
        <f>IF(ISNUMBER(VLOOKUP($C100,'Journée 4'!$D$5:$R$104,13,FALSE)),VLOOKUP($C100,'Journée 4'!$D$5:$R$104,13,FALSE),0)</f>
        <v>0</v>
      </c>
      <c r="M100">
        <f>IF(ISNUMBER(VLOOKUP($C100,'Journée 4'!$D$5:$R$104,15,FALSE)),VLOOKUP($C100,'Journée 4'!$D$5:$R$104,15,FALSE),0)</f>
        <v>0</v>
      </c>
      <c r="N100">
        <f>IF(ISNUMBER(VLOOKUP($C100,'Journée 5'!$D$5:$R$104,13,FALSE)),VLOOKUP($C100,'Journée 5'!$D$5:$R$104,13,FALSE),0)</f>
        <v>0</v>
      </c>
      <c r="O100">
        <f>IF(ISNUMBER(VLOOKUP($C100,'Journée 5'!$D$5:$R$104,15,FALSE)),VLOOKUP($C100,'Journée 5'!$D$5:$R$104,15,FALSE),0)</f>
        <v>0</v>
      </c>
      <c r="P100">
        <f t="shared" si="26"/>
        <v>0</v>
      </c>
      <c r="Q100">
        <f t="shared" si="27"/>
        <v>0</v>
      </c>
      <c r="R100" s="90"/>
      <c r="S100" s="55">
        <f t="shared" si="28"/>
        <v>0</v>
      </c>
      <c r="T100">
        <f t="shared" si="29"/>
        <v>0</v>
      </c>
      <c r="U100">
        <f t="shared" si="30"/>
        <v>0</v>
      </c>
      <c r="V100">
        <f t="shared" si="31"/>
        <v>0</v>
      </c>
      <c r="W100">
        <f t="shared" si="32"/>
        <v>0</v>
      </c>
      <c r="X100">
        <f t="shared" si="33"/>
        <v>0</v>
      </c>
      <c r="AA100" s="123">
        <f t="shared" si="34"/>
        <v>0</v>
      </c>
      <c r="AB100" s="123">
        <f t="shared" si="35"/>
        <v>0</v>
      </c>
      <c r="AC100" s="123">
        <f t="shared" si="36"/>
        <v>0</v>
      </c>
      <c r="AD100" s="123">
        <f t="shared" si="37"/>
        <v>0</v>
      </c>
      <c r="AE100" s="123">
        <f t="shared" si="38"/>
        <v>0</v>
      </c>
      <c r="AF100" s="123">
        <f t="shared" si="39"/>
        <v>0</v>
      </c>
      <c r="AG100" s="123">
        <f t="shared" si="40"/>
        <v>0</v>
      </c>
      <c r="AH100" s="123">
        <f t="shared" si="41"/>
        <v>0</v>
      </c>
      <c r="AI100" s="123">
        <f t="shared" si="42"/>
        <v>0</v>
      </c>
      <c r="AJ100" s="123">
        <f t="shared" si="43"/>
        <v>0</v>
      </c>
    </row>
    <row r="101" spans="2:36" ht="12.75">
      <c r="B101">
        <f>IF($C101="","",CONCATENATE(VLOOKUP($C101,Accueil!$A$25:$E$124,5,FALSE),VLOOKUP($C101,Régional!$A$1:$Y$96,7,FALSE)))</f>
      </c>
      <c r="C101">
        <f>IF(Accueil!A122="","",Accueil!A122)</f>
      </c>
      <c r="D101">
        <f>IF($C101="","",VLOOKUP($C101,Régional!$A$1:$Y$96,13,FALSE))</f>
      </c>
      <c r="E101">
        <f>IF($C101="","",VLOOKUP($C101,Régional!$A$1:$Y$96,16,FALSE))</f>
      </c>
      <c r="F101">
        <f>IF(ISNUMBER(VLOOKUP($C101,'Journée 1'!$D$5:$R$104,13,FALSE)),VLOOKUP($C101,'Journée 1'!$D$5:$R$104,13,FALSE),0)</f>
        <v>0</v>
      </c>
      <c r="G101">
        <f>IF(ISNUMBER(VLOOKUP($C101,'Journée 1'!$D$5:$R$104,15,FALSE)),VLOOKUP($C101,'Journée 1'!$D$5:$R$104,15,FALSE),0)</f>
        <v>0</v>
      </c>
      <c r="H101">
        <f>IF(ISNUMBER(VLOOKUP($C101,'Journée 2'!$D$5:$R$104,13,FALSE)),VLOOKUP($C101,'Journée 2'!$D$5:$R$104,13,FALSE),0)</f>
        <v>0</v>
      </c>
      <c r="I101">
        <f>IF(ISNUMBER(VLOOKUP($C101,'Journée 2'!$D$5:$R$104,15,FALSE)),VLOOKUP($C101,'Journée 2'!$D$5:$R$104,15,FALSE),0)</f>
        <v>0</v>
      </c>
      <c r="J101">
        <f>IF(ISNUMBER(VLOOKUP($C101,'Journée 3'!$D$5:$R$104,13,FALSE)),VLOOKUP($C101,'Journée 3'!$D$5:$R$104,13,FALSE),0)</f>
        <v>0</v>
      </c>
      <c r="K101">
        <f>IF(ISNUMBER(VLOOKUP($C101,'Journée 3'!$D$5:$R$104,15,FALSE)),VLOOKUP($C101,'Journée 3'!$D$5:$R$104,15,FALSE),0)</f>
        <v>0</v>
      </c>
      <c r="L101">
        <f>IF(ISNUMBER(VLOOKUP($C101,'Journée 4'!$D$5:$R$104,13,FALSE)),VLOOKUP($C101,'Journée 4'!$D$5:$R$104,13,FALSE),0)</f>
        <v>0</v>
      </c>
      <c r="M101">
        <f>IF(ISNUMBER(VLOOKUP($C101,'Journée 4'!$D$5:$R$104,15,FALSE)),VLOOKUP($C101,'Journée 4'!$D$5:$R$104,15,FALSE),0)</f>
        <v>0</v>
      </c>
      <c r="N101">
        <f>IF(ISNUMBER(VLOOKUP($C101,'Journée 5'!$D$5:$R$104,13,FALSE)),VLOOKUP($C101,'Journée 5'!$D$5:$R$104,13,FALSE),0)</f>
        <v>0</v>
      </c>
      <c r="O101">
        <f>IF(ISNUMBER(VLOOKUP($C101,'Journée 5'!$D$5:$R$104,15,FALSE)),VLOOKUP($C101,'Journée 5'!$D$5:$R$104,15,FALSE),0)</f>
        <v>0</v>
      </c>
      <c r="P101">
        <f t="shared" si="26"/>
        <v>0</v>
      </c>
      <c r="Q101">
        <f t="shared" si="27"/>
        <v>0</v>
      </c>
      <c r="R101" s="90"/>
      <c r="S101" s="55">
        <f>Q101+R101</f>
        <v>0</v>
      </c>
      <c r="T101">
        <f t="shared" si="29"/>
        <v>0</v>
      </c>
      <c r="U101">
        <f t="shared" si="30"/>
        <v>0</v>
      </c>
      <c r="V101">
        <f t="shared" si="31"/>
        <v>0</v>
      </c>
      <c r="W101">
        <f t="shared" si="32"/>
        <v>0</v>
      </c>
      <c r="X101">
        <f t="shared" si="33"/>
        <v>0</v>
      </c>
      <c r="AA101" s="123">
        <f t="shared" si="34"/>
        <v>0</v>
      </c>
      <c r="AB101" s="123">
        <f t="shared" si="35"/>
        <v>0</v>
      </c>
      <c r="AC101" s="123">
        <f t="shared" si="36"/>
        <v>0</v>
      </c>
      <c r="AD101" s="123">
        <f t="shared" si="37"/>
        <v>0</v>
      </c>
      <c r="AE101" s="123">
        <f t="shared" si="38"/>
        <v>0</v>
      </c>
      <c r="AF101" s="123">
        <f t="shared" si="39"/>
        <v>0</v>
      </c>
      <c r="AG101" s="123">
        <f t="shared" si="40"/>
        <v>0</v>
      </c>
      <c r="AH101" s="123">
        <f t="shared" si="41"/>
        <v>0</v>
      </c>
      <c r="AI101" s="123">
        <f t="shared" si="42"/>
        <v>0</v>
      </c>
      <c r="AJ101" s="123">
        <f t="shared" si="43"/>
        <v>0</v>
      </c>
    </row>
    <row r="102" spans="2:36" ht="12.75">
      <c r="B102">
        <f>IF($C102="","",CONCATENATE(VLOOKUP($C102,Accueil!$A$25:$E$124,5,FALSE),VLOOKUP($C102,Régional!$A$1:$Y$96,7,FALSE)))</f>
      </c>
      <c r="C102">
        <f>IF(Accueil!A123="","",Accueil!A123)</f>
      </c>
      <c r="D102">
        <f>IF($C102="","",VLOOKUP($C102,Régional!$A$1:$Y$96,13,FALSE))</f>
      </c>
      <c r="E102">
        <f>IF($C102="","",VLOOKUP($C102,Régional!$A$1:$Y$96,16,FALSE))</f>
      </c>
      <c r="F102">
        <f>IF(ISNUMBER(VLOOKUP($C102,'Journée 1'!$D$5:$R$104,13,FALSE)),VLOOKUP($C102,'Journée 1'!$D$5:$R$104,13,FALSE),0)</f>
        <v>0</v>
      </c>
      <c r="G102">
        <f>IF(ISNUMBER(VLOOKUP($C102,'Journée 1'!$D$5:$R$104,15,FALSE)),VLOOKUP($C102,'Journée 1'!$D$5:$R$104,15,FALSE),0)</f>
        <v>0</v>
      </c>
      <c r="H102">
        <f>IF(ISNUMBER(VLOOKUP($C102,'Journée 2'!$D$5:$R$104,13,FALSE)),VLOOKUP($C102,'Journée 2'!$D$5:$R$104,13,FALSE),0)</f>
        <v>0</v>
      </c>
      <c r="I102">
        <f>IF(ISNUMBER(VLOOKUP($C102,'Journée 2'!$D$5:$R$104,15,FALSE)),VLOOKUP($C102,'Journée 2'!$D$5:$R$104,15,FALSE),0)</f>
        <v>0</v>
      </c>
      <c r="J102">
        <f>IF(ISNUMBER(VLOOKUP($C102,'Journée 3'!$D$5:$R$104,13,FALSE)),VLOOKUP($C102,'Journée 3'!$D$5:$R$104,13,FALSE),0)</f>
        <v>0</v>
      </c>
      <c r="K102">
        <f>IF(ISNUMBER(VLOOKUP($C102,'Journée 3'!$D$5:$R$104,15,FALSE)),VLOOKUP($C102,'Journée 3'!$D$5:$R$104,15,FALSE),0)</f>
        <v>0</v>
      </c>
      <c r="L102">
        <f>IF(ISNUMBER(VLOOKUP($C102,'Journée 4'!$D$5:$R$104,13,FALSE)),VLOOKUP($C102,'Journée 4'!$D$5:$R$104,13,FALSE),0)</f>
        <v>0</v>
      </c>
      <c r="M102">
        <f>IF(ISNUMBER(VLOOKUP($C102,'Journée 4'!$D$5:$R$104,15,FALSE)),VLOOKUP($C102,'Journée 4'!$D$5:$R$104,15,FALSE),0)</f>
        <v>0</v>
      </c>
      <c r="N102">
        <f>IF(ISNUMBER(VLOOKUP($C102,'Journée 5'!$D$5:$R$104,13,FALSE)),VLOOKUP($C102,'Journée 5'!$D$5:$R$104,13,FALSE),0)</f>
        <v>0</v>
      </c>
      <c r="O102">
        <f>IF(ISNUMBER(VLOOKUP($C102,'Journée 5'!$D$5:$R$104,15,FALSE)),VLOOKUP($C102,'Journée 5'!$D$5:$R$104,15,FALSE),0)</f>
        <v>0</v>
      </c>
      <c r="P102">
        <f t="shared" si="26"/>
        <v>0</v>
      </c>
      <c r="Q102">
        <f t="shared" si="27"/>
        <v>0</v>
      </c>
      <c r="R102" s="90"/>
      <c r="S102" s="55">
        <f>Q102+R102</f>
        <v>0</v>
      </c>
      <c r="T102">
        <f t="shared" si="29"/>
        <v>0</v>
      </c>
      <c r="U102">
        <f t="shared" si="30"/>
        <v>0</v>
      </c>
      <c r="V102">
        <f t="shared" si="31"/>
        <v>0</v>
      </c>
      <c r="W102">
        <f t="shared" si="32"/>
        <v>0</v>
      </c>
      <c r="X102">
        <f t="shared" si="33"/>
        <v>0</v>
      </c>
      <c r="AA102" s="123">
        <f t="shared" si="34"/>
        <v>0</v>
      </c>
      <c r="AB102" s="123">
        <f t="shared" si="35"/>
        <v>0</v>
      </c>
      <c r="AC102" s="123">
        <f t="shared" si="36"/>
        <v>0</v>
      </c>
      <c r="AD102" s="123">
        <f t="shared" si="37"/>
        <v>0</v>
      </c>
      <c r="AE102" s="123">
        <f t="shared" si="38"/>
        <v>0</v>
      </c>
      <c r="AF102" s="123">
        <f t="shared" si="39"/>
        <v>0</v>
      </c>
      <c r="AG102" s="123">
        <f t="shared" si="40"/>
        <v>0</v>
      </c>
      <c r="AH102" s="123">
        <f t="shared" si="41"/>
        <v>0</v>
      </c>
      <c r="AI102" s="123">
        <f t="shared" si="42"/>
        <v>0</v>
      </c>
      <c r="AJ102" s="123">
        <f t="shared" si="43"/>
        <v>0</v>
      </c>
    </row>
    <row r="103" spans="2:36" ht="12.75">
      <c r="B103">
        <f>IF($C103="","",CONCATENATE(VLOOKUP($C103,Accueil!$A$25:$E$124,5,FALSE),VLOOKUP($C103,Régional!$A$1:$Y$96,7,FALSE)))</f>
      </c>
      <c r="C103">
        <f>IF(Accueil!A124="","",Accueil!A124)</f>
      </c>
      <c r="D103">
        <f>IF($C103="","",VLOOKUP($C103,Régional!$A$1:$Y$96,13,FALSE))</f>
      </c>
      <c r="E103">
        <f>IF($C103="","",VLOOKUP($C103,Régional!$A$1:$Y$96,16,FALSE))</f>
      </c>
      <c r="F103">
        <f>IF(ISNUMBER(VLOOKUP($C103,'Journée 1'!$D$5:$R$104,13,FALSE)),VLOOKUP($C103,'Journée 1'!$D$5:$R$104,13,FALSE),0)</f>
        <v>0</v>
      </c>
      <c r="G103">
        <f>IF(ISNUMBER(VLOOKUP($C103,'Journée 1'!$D$5:$R$104,15,FALSE)),VLOOKUP($C103,'Journée 1'!$D$5:$R$104,15,FALSE),0)</f>
        <v>0</v>
      </c>
      <c r="H103">
        <f>IF(ISNUMBER(VLOOKUP($C103,'Journée 2'!$D$5:$R$104,13,FALSE)),VLOOKUP($C103,'Journée 2'!$D$5:$R$104,13,FALSE),0)</f>
        <v>0</v>
      </c>
      <c r="I103">
        <f>IF(ISNUMBER(VLOOKUP($C103,'Journée 2'!$D$5:$R$104,15,FALSE)),VLOOKUP($C103,'Journée 2'!$D$5:$R$104,15,FALSE),0)</f>
        <v>0</v>
      </c>
      <c r="J103">
        <f>IF(ISNUMBER(VLOOKUP($C103,'Journée 3'!$D$5:$R$104,13,FALSE)),VLOOKUP($C103,'Journée 3'!$D$5:$R$104,13,FALSE),0)</f>
        <v>0</v>
      </c>
      <c r="K103">
        <f>IF(ISNUMBER(VLOOKUP($C103,'Journée 3'!$D$5:$R$104,15,FALSE)),VLOOKUP($C103,'Journée 3'!$D$5:$R$104,15,FALSE),0)</f>
        <v>0</v>
      </c>
      <c r="L103">
        <f>IF(ISNUMBER(VLOOKUP($C103,'Journée 4'!$D$5:$R$104,13,FALSE)),VLOOKUP($C103,'Journée 4'!$D$5:$R$104,13,FALSE),0)</f>
        <v>0</v>
      </c>
      <c r="M103">
        <f>IF(ISNUMBER(VLOOKUP($C103,'Journée 4'!$D$5:$R$104,15,FALSE)),VLOOKUP($C103,'Journée 4'!$D$5:$R$104,15,FALSE),0)</f>
        <v>0</v>
      </c>
      <c r="N103">
        <f>IF(ISNUMBER(VLOOKUP($C103,'Journée 5'!$D$5:$R$104,13,FALSE)),VLOOKUP($C103,'Journée 5'!$D$5:$R$104,13,FALSE),0)</f>
        <v>0</v>
      </c>
      <c r="O103">
        <f>IF(ISNUMBER(VLOOKUP($C103,'Journée 5'!$D$5:$R$104,15,FALSE)),VLOOKUP($C103,'Journée 5'!$D$5:$R$104,15,FALSE),0)</f>
        <v>0</v>
      </c>
      <c r="P103">
        <f t="shared" si="26"/>
        <v>0</v>
      </c>
      <c r="Q103">
        <f t="shared" si="27"/>
        <v>0</v>
      </c>
      <c r="R103" s="90"/>
      <c r="S103" s="55">
        <f>Q103+R103</f>
        <v>0</v>
      </c>
      <c r="T103">
        <f t="shared" si="29"/>
        <v>0</v>
      </c>
      <c r="U103">
        <f t="shared" si="30"/>
        <v>0</v>
      </c>
      <c r="V103">
        <f t="shared" si="31"/>
        <v>0</v>
      </c>
      <c r="W103">
        <f t="shared" si="32"/>
        <v>0</v>
      </c>
      <c r="X103">
        <f t="shared" si="33"/>
        <v>0</v>
      </c>
      <c r="AA103" s="123">
        <f t="shared" si="34"/>
        <v>0</v>
      </c>
      <c r="AB103" s="123">
        <f t="shared" si="35"/>
        <v>0</v>
      </c>
      <c r="AC103" s="123">
        <f t="shared" si="36"/>
        <v>0</v>
      </c>
      <c r="AD103" s="123">
        <f t="shared" si="37"/>
        <v>0</v>
      </c>
      <c r="AE103" s="123">
        <f t="shared" si="38"/>
        <v>0</v>
      </c>
      <c r="AF103" s="123">
        <f t="shared" si="39"/>
        <v>0</v>
      </c>
      <c r="AG103" s="123">
        <f t="shared" si="40"/>
        <v>0</v>
      </c>
      <c r="AH103" s="123">
        <f t="shared" si="41"/>
        <v>0</v>
      </c>
      <c r="AI103" s="123">
        <f t="shared" si="42"/>
        <v>0</v>
      </c>
      <c r="AJ103" s="123">
        <f t="shared" si="43"/>
        <v>0</v>
      </c>
    </row>
    <row r="104" spans="2:36" ht="12.75">
      <c r="B104">
        <f>IF($C104="","",CONCATENATE(VLOOKUP($C104,Régional!$A$1:$Y$96,8,FALSE),VLOOKUP($C104,Régional!$A$1:$Y$96,7,FALSE)))</f>
      </c>
      <c r="C104">
        <f>IF(Accueil!A74="","",Accueil!A74)</f>
      </c>
      <c r="D104">
        <f>IF($C104="","",VLOOKUP($C104,Régional!$A$1:$Y$96,13,FALSE))</f>
      </c>
      <c r="E104">
        <f>IF($C104="","",VLOOKUP($C104,Régional!$A$1:$Y$96,16,FALSE))</f>
      </c>
      <c r="F104">
        <f>IF(ISNUMBER(VLOOKUP($C104,'Journée 1'!$D$5:$R$104,13,FALSE)),VLOOKUP($C104,'Journée 1'!$D$5:$R$104,13,FALSE),0)</f>
        <v>0</v>
      </c>
      <c r="G104">
        <f>IF(ISNUMBER(VLOOKUP($C104,'Journée 1'!$D$5:$R$104,15,FALSE)),VLOOKUP($C104,'Journée 1'!$D$5:$R$104,15,FALSE),0)</f>
        <v>0</v>
      </c>
      <c r="H104">
        <f>IF(ISNUMBER(VLOOKUP($C104,'Journée 2'!$D$5:$R$104,13,FALSE)),VLOOKUP($C104,'Journée 2'!$D$5:$R$104,13,FALSE),0)</f>
        <v>0</v>
      </c>
      <c r="I104">
        <f>IF(ISNUMBER(VLOOKUP($C104,'Journée 2'!$D$5:$R$104,15,FALSE)),VLOOKUP($C104,'Journée 2'!$D$5:$R$104,15,FALSE),0)</f>
        <v>0</v>
      </c>
      <c r="J104">
        <f>IF(ISNUMBER(VLOOKUP($C104,'Journée 3'!$D$5:$R$104,13,FALSE)),VLOOKUP($C104,'Journée 3'!$D$5:$R$104,13,FALSE),0)</f>
        <v>0</v>
      </c>
      <c r="K104">
        <f>IF(ISNUMBER(VLOOKUP($C104,'Journée 3'!$D$5:$R$104,15,FALSE)),VLOOKUP($C104,'Journée 3'!$D$5:$R$104,15,FALSE),0)</f>
        <v>0</v>
      </c>
      <c r="L104">
        <f>IF(ISNUMBER(VLOOKUP($C104,'Journée 4'!$D$5:$R$104,13,FALSE)),VLOOKUP($C104,'Journée 4'!$D$5:$R$104,13,FALSE),0)</f>
        <v>0</v>
      </c>
      <c r="M104">
        <f>IF(ISNUMBER(VLOOKUP($C104,'Journée 4'!$D$5:$R$104,15,FALSE)),VLOOKUP($C104,'Journée 4'!$D$5:$R$104,15,FALSE),0)</f>
        <v>0</v>
      </c>
      <c r="N104">
        <f>IF(ISNUMBER(VLOOKUP($C104,'Journée 5'!$D$5:$R$104,13,FALSE)),VLOOKUP($C104,'Journée 5'!$D$5:$R$104,13,FALSE),0)</f>
        <v>0</v>
      </c>
      <c r="O104">
        <f>IF(ISNUMBER(VLOOKUP($C104,'Journée 5'!$D$5:$R$104,15,FALSE)),VLOOKUP($C104,'Journée 5'!$D$5:$R$104,15,FALSE),0)</f>
        <v>0</v>
      </c>
      <c r="P104">
        <f t="shared" si="26"/>
        <v>0</v>
      </c>
      <c r="Q104">
        <f t="shared" si="27"/>
        <v>0</v>
      </c>
      <c r="R104" s="54"/>
      <c r="S104" s="54"/>
      <c r="AA104" s="123">
        <f t="shared" si="34"/>
        <v>0</v>
      </c>
      <c r="AB104" s="123">
        <f t="shared" si="35"/>
        <v>0</v>
      </c>
      <c r="AC104" s="123">
        <f t="shared" si="36"/>
        <v>0</v>
      </c>
      <c r="AD104" s="123">
        <f t="shared" si="37"/>
        <v>0</v>
      </c>
      <c r="AE104" s="123">
        <f t="shared" si="38"/>
        <v>0</v>
      </c>
      <c r="AF104" s="123">
        <f t="shared" si="39"/>
        <v>0</v>
      </c>
      <c r="AG104" s="123">
        <f t="shared" si="40"/>
        <v>0</v>
      </c>
      <c r="AH104" s="123">
        <f t="shared" si="41"/>
        <v>0</v>
      </c>
      <c r="AI104" s="123">
        <f t="shared" si="42"/>
        <v>0</v>
      </c>
      <c r="AJ104" s="123">
        <f t="shared" si="43"/>
        <v>0</v>
      </c>
    </row>
  </sheetData>
  <sheetProtection sheet="1" objects="1" scenarios="1"/>
  <mergeCells count="10">
    <mergeCell ref="A1:Q1"/>
    <mergeCell ref="A2:Q2"/>
    <mergeCell ref="F3:G3"/>
    <mergeCell ref="H3:I3"/>
    <mergeCell ref="N3:O3"/>
    <mergeCell ref="S3:S4"/>
    <mergeCell ref="J3:K3"/>
    <mergeCell ref="L3:M3"/>
    <mergeCell ref="P3:Q3"/>
    <mergeCell ref="R3:R4"/>
  </mergeCells>
  <printOptions horizontalCentered="1"/>
  <pageMargins left="0.4" right="0.38" top="0.25" bottom="0.24000000000000002" header="0.25" footer="0.27"/>
  <pageSetup fitToHeight="10" horizontalDpi="600" verticalDpi="600" orientation="portrait" paperSize="9" r:id="rId1"/>
  <headerFooter alignWithMargins="0">
    <oddHeader>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R108"/>
  <sheetViews>
    <sheetView zoomScale="70" zoomScaleNormal="70" zoomScalePageLayoutView="0" workbookViewId="0" topLeftCell="A1">
      <selection activeCell="B5" sqref="B5"/>
    </sheetView>
  </sheetViews>
  <sheetFormatPr defaultColWidth="11.421875" defaultRowHeight="12.75"/>
  <cols>
    <col min="1" max="1" width="4.421875" style="92" customWidth="1"/>
    <col min="2" max="2" width="5.421875" style="92" customWidth="1"/>
    <col min="3" max="3" width="5.421875" style="92" hidden="1" customWidth="1"/>
    <col min="4" max="4" width="10.00390625" style="92" customWidth="1"/>
    <col min="5" max="5" width="36.7109375" style="92" bestFit="1" customWidth="1"/>
    <col min="6" max="6" width="22.140625" style="92" customWidth="1"/>
    <col min="7" max="14" width="7.00390625" style="92" customWidth="1"/>
    <col min="15" max="15" width="8.28125" style="92" customWidth="1"/>
    <col min="16" max="16" width="9.140625" style="92" customWidth="1"/>
    <col min="17" max="18" width="8.7109375" style="92" customWidth="1"/>
    <col min="19" max="16384" width="11.421875" style="92" customWidth="1"/>
  </cols>
  <sheetData>
    <row r="1" spans="1:18" ht="33.75">
      <c r="A1" s="219" t="str">
        <f>'Journée 1'!A1:Q1</f>
        <v>Championnat Régional Jeunes 2022-2023 - Sud Normandie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124"/>
    </row>
    <row r="2" spans="1:18" ht="33.75">
      <c r="A2" s="219" t="str">
        <f>CONCATENATE(Accueil!F17," - ",Accueil!F18)</f>
        <v>Journée 2 - BAYEUX - Le 10 décembre 2022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124"/>
    </row>
    <row r="3" spans="4:18" ht="25.5" customHeight="1">
      <c r="D3" s="12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ht="12.75" customHeight="1">
      <c r="A4" s="126" t="s">
        <v>45</v>
      </c>
      <c r="B4" s="126" t="s">
        <v>46</v>
      </c>
      <c r="C4" s="127"/>
      <c r="D4" s="128" t="s">
        <v>11</v>
      </c>
      <c r="E4" s="128" t="s">
        <v>0</v>
      </c>
      <c r="F4" s="128" t="s">
        <v>54</v>
      </c>
      <c r="G4" s="129" t="s">
        <v>1</v>
      </c>
      <c r="H4" s="129" t="s">
        <v>2</v>
      </c>
      <c r="I4" s="129" t="s">
        <v>3</v>
      </c>
      <c r="J4" s="129" t="s">
        <v>4</v>
      </c>
      <c r="K4" s="129" t="s">
        <v>5</v>
      </c>
      <c r="L4" s="129" t="s">
        <v>6</v>
      </c>
      <c r="M4" s="129" t="s">
        <v>182</v>
      </c>
      <c r="N4" s="129" t="s">
        <v>183</v>
      </c>
      <c r="O4" s="129" t="s">
        <v>7</v>
      </c>
      <c r="P4" s="129" t="s">
        <v>8</v>
      </c>
      <c r="Q4" s="129" t="s">
        <v>9</v>
      </c>
      <c r="R4" s="129" t="s">
        <v>61</v>
      </c>
    </row>
    <row r="5" spans="1:18" ht="12.75">
      <c r="A5" s="154" t="s">
        <v>179</v>
      </c>
      <c r="B5" s="155" t="s">
        <v>35</v>
      </c>
      <c r="C5" s="155" t="s">
        <v>314</v>
      </c>
      <c r="D5" s="156" t="s">
        <v>293</v>
      </c>
      <c r="E5" s="154" t="s">
        <v>42</v>
      </c>
      <c r="F5" s="154" t="s">
        <v>254</v>
      </c>
      <c r="G5" s="146">
        <v>52</v>
      </c>
      <c r="H5" s="146">
        <v>53</v>
      </c>
      <c r="I5" s="146">
        <v>38</v>
      </c>
      <c r="J5" s="146">
        <v>56</v>
      </c>
      <c r="K5" s="146"/>
      <c r="L5" s="146"/>
      <c r="M5" s="155"/>
      <c r="N5" s="147"/>
      <c r="O5" s="147">
        <v>4</v>
      </c>
      <c r="P5" s="147">
        <v>199</v>
      </c>
      <c r="Q5" s="157">
        <v>49.75</v>
      </c>
      <c r="R5" s="158">
        <v>80</v>
      </c>
    </row>
    <row r="6" spans="1:18" ht="12.75" customHeight="1">
      <c r="A6" s="81" t="s">
        <v>40</v>
      </c>
      <c r="B6" s="82" t="s">
        <v>35</v>
      </c>
      <c r="C6" s="82" t="s">
        <v>312</v>
      </c>
      <c r="D6" s="83" t="s">
        <v>318</v>
      </c>
      <c r="E6" s="81" t="s">
        <v>39</v>
      </c>
      <c r="F6" s="81" t="s">
        <v>118</v>
      </c>
      <c r="G6" s="84">
        <v>131</v>
      </c>
      <c r="H6" s="84">
        <v>165</v>
      </c>
      <c r="I6" s="84">
        <v>160</v>
      </c>
      <c r="J6" s="84">
        <v>188</v>
      </c>
      <c r="K6" s="84">
        <v>173</v>
      </c>
      <c r="L6" s="84">
        <v>150</v>
      </c>
      <c r="M6" s="82">
        <v>156</v>
      </c>
      <c r="N6" s="85">
        <v>164</v>
      </c>
      <c r="O6" s="85">
        <v>8</v>
      </c>
      <c r="P6" s="85">
        <v>1287</v>
      </c>
      <c r="Q6" s="86">
        <v>160.875</v>
      </c>
      <c r="R6" s="87">
        <v>80</v>
      </c>
    </row>
    <row r="7" spans="1:18" ht="12.75">
      <c r="A7" s="81" t="s">
        <v>40</v>
      </c>
      <c r="B7" s="82" t="s">
        <v>35</v>
      </c>
      <c r="C7" s="82" t="s">
        <v>312</v>
      </c>
      <c r="D7" s="83" t="s">
        <v>297</v>
      </c>
      <c r="E7" s="81" t="s">
        <v>42</v>
      </c>
      <c r="F7" s="81" t="s">
        <v>216</v>
      </c>
      <c r="G7" s="84">
        <v>120</v>
      </c>
      <c r="H7" s="84">
        <v>102</v>
      </c>
      <c r="I7" s="84">
        <v>122</v>
      </c>
      <c r="J7" s="84">
        <v>110</v>
      </c>
      <c r="K7" s="84">
        <v>109</v>
      </c>
      <c r="L7" s="84">
        <v>94</v>
      </c>
      <c r="M7" s="82">
        <v>193</v>
      </c>
      <c r="N7" s="85">
        <v>96</v>
      </c>
      <c r="O7" s="85">
        <v>8</v>
      </c>
      <c r="P7" s="85">
        <v>946</v>
      </c>
      <c r="Q7" s="86">
        <v>118.25</v>
      </c>
      <c r="R7" s="87">
        <v>60</v>
      </c>
    </row>
    <row r="8" spans="1:18" ht="12.75">
      <c r="A8" s="81" t="s">
        <v>40</v>
      </c>
      <c r="B8" s="82" t="s">
        <v>35</v>
      </c>
      <c r="C8" s="82" t="s">
        <v>312</v>
      </c>
      <c r="D8" s="83" t="s">
        <v>301</v>
      </c>
      <c r="E8" s="81" t="s">
        <v>56</v>
      </c>
      <c r="F8" s="81" t="s">
        <v>113</v>
      </c>
      <c r="G8" s="84">
        <v>94</v>
      </c>
      <c r="H8" s="84">
        <v>93</v>
      </c>
      <c r="I8" s="84">
        <v>96</v>
      </c>
      <c r="J8" s="84">
        <v>115</v>
      </c>
      <c r="K8" s="84">
        <v>99</v>
      </c>
      <c r="L8" s="84">
        <v>81</v>
      </c>
      <c r="M8" s="82">
        <v>104</v>
      </c>
      <c r="N8" s="85">
        <v>105</v>
      </c>
      <c r="O8" s="85">
        <v>8</v>
      </c>
      <c r="P8" s="85">
        <v>787</v>
      </c>
      <c r="Q8" s="86">
        <v>98.375</v>
      </c>
      <c r="R8" s="87">
        <v>50</v>
      </c>
    </row>
    <row r="9" spans="1:18" ht="12.75">
      <c r="A9" s="81" t="s">
        <v>40</v>
      </c>
      <c r="B9" s="82" t="s">
        <v>35</v>
      </c>
      <c r="C9" s="82" t="s">
        <v>312</v>
      </c>
      <c r="D9" s="83" t="s">
        <v>304</v>
      </c>
      <c r="E9" s="81" t="s">
        <v>56</v>
      </c>
      <c r="F9" s="81" t="s">
        <v>81</v>
      </c>
      <c r="G9" s="84">
        <v>88</v>
      </c>
      <c r="H9" s="84">
        <v>104</v>
      </c>
      <c r="I9" s="84">
        <v>79</v>
      </c>
      <c r="J9" s="84">
        <v>67</v>
      </c>
      <c r="K9" s="84">
        <v>110</v>
      </c>
      <c r="L9" s="84">
        <v>118</v>
      </c>
      <c r="M9" s="82">
        <v>116</v>
      </c>
      <c r="N9" s="85">
        <v>91</v>
      </c>
      <c r="O9" s="85">
        <v>8</v>
      </c>
      <c r="P9" s="85">
        <v>773</v>
      </c>
      <c r="Q9" s="86">
        <v>96.625</v>
      </c>
      <c r="R9" s="87">
        <v>46</v>
      </c>
    </row>
    <row r="10" spans="1:18" ht="12.75">
      <c r="A10" s="81" t="s">
        <v>40</v>
      </c>
      <c r="B10" s="82" t="s">
        <v>35</v>
      </c>
      <c r="C10" s="82" t="s">
        <v>312</v>
      </c>
      <c r="D10" s="83" t="s">
        <v>299</v>
      </c>
      <c r="E10" s="81" t="s">
        <v>42</v>
      </c>
      <c r="F10" s="81" t="s">
        <v>298</v>
      </c>
      <c r="G10" s="84"/>
      <c r="H10" s="84"/>
      <c r="I10" s="84"/>
      <c r="J10" s="84"/>
      <c r="K10" s="84"/>
      <c r="L10" s="84"/>
      <c r="M10" s="82"/>
      <c r="N10" s="85"/>
      <c r="O10" s="85">
        <v>0</v>
      </c>
      <c r="P10" s="85">
        <v>0</v>
      </c>
      <c r="Q10" s="86">
        <v>0</v>
      </c>
      <c r="R10" s="87"/>
    </row>
    <row r="11" spans="1:18" ht="12.75">
      <c r="A11" s="106" t="s">
        <v>40</v>
      </c>
      <c r="B11" s="107" t="s">
        <v>37</v>
      </c>
      <c r="C11" s="107" t="s">
        <v>169</v>
      </c>
      <c r="D11" s="108" t="s">
        <v>305</v>
      </c>
      <c r="E11" s="106" t="s">
        <v>56</v>
      </c>
      <c r="F11" s="106" t="s">
        <v>226</v>
      </c>
      <c r="G11" s="109">
        <v>148</v>
      </c>
      <c r="H11" s="109">
        <v>114</v>
      </c>
      <c r="I11" s="109">
        <v>113</v>
      </c>
      <c r="J11" s="109">
        <v>134</v>
      </c>
      <c r="K11" s="109">
        <v>103</v>
      </c>
      <c r="L11" s="109">
        <v>205</v>
      </c>
      <c r="M11" s="107">
        <v>104</v>
      </c>
      <c r="N11" s="110">
        <v>138</v>
      </c>
      <c r="O11" s="110">
        <v>8</v>
      </c>
      <c r="P11" s="110">
        <v>1059</v>
      </c>
      <c r="Q11" s="111">
        <v>132.375</v>
      </c>
      <c r="R11" s="112">
        <v>80</v>
      </c>
    </row>
    <row r="12" spans="1:18" ht="12.75">
      <c r="A12" s="106" t="s">
        <v>40</v>
      </c>
      <c r="B12" s="107" t="s">
        <v>37</v>
      </c>
      <c r="C12" s="107" t="s">
        <v>169</v>
      </c>
      <c r="D12" s="108" t="s">
        <v>164</v>
      </c>
      <c r="E12" s="106" t="s">
        <v>36</v>
      </c>
      <c r="F12" s="106" t="s">
        <v>122</v>
      </c>
      <c r="G12" s="109">
        <v>104</v>
      </c>
      <c r="H12" s="109">
        <v>117</v>
      </c>
      <c r="I12" s="109">
        <v>117</v>
      </c>
      <c r="J12" s="109">
        <v>90</v>
      </c>
      <c r="K12" s="109">
        <v>113</v>
      </c>
      <c r="L12" s="109">
        <v>122</v>
      </c>
      <c r="M12" s="107">
        <v>120</v>
      </c>
      <c r="N12" s="110">
        <v>127</v>
      </c>
      <c r="O12" s="110">
        <v>8</v>
      </c>
      <c r="P12" s="110">
        <v>910</v>
      </c>
      <c r="Q12" s="111">
        <v>113.75</v>
      </c>
      <c r="R12" s="112">
        <v>60</v>
      </c>
    </row>
    <row r="13" spans="1:18" ht="12.75">
      <c r="A13" s="117" t="s">
        <v>83</v>
      </c>
      <c r="B13" s="2" t="s">
        <v>35</v>
      </c>
      <c r="C13" s="2" t="s">
        <v>168</v>
      </c>
      <c r="D13" s="118" t="s">
        <v>288</v>
      </c>
      <c r="E13" s="117" t="s">
        <v>58</v>
      </c>
      <c r="F13" s="117" t="s">
        <v>59</v>
      </c>
      <c r="G13" s="17">
        <v>183</v>
      </c>
      <c r="H13" s="17">
        <v>184</v>
      </c>
      <c r="I13" s="17">
        <v>196</v>
      </c>
      <c r="J13" s="17">
        <v>278</v>
      </c>
      <c r="K13" s="17">
        <v>174</v>
      </c>
      <c r="L13" s="17">
        <v>258</v>
      </c>
      <c r="M13" s="2">
        <v>175</v>
      </c>
      <c r="N13" s="3">
        <v>196</v>
      </c>
      <c r="O13" s="3">
        <v>8</v>
      </c>
      <c r="P13" s="3">
        <v>1644</v>
      </c>
      <c r="Q13" s="6">
        <v>205.5</v>
      </c>
      <c r="R13" s="70">
        <v>80</v>
      </c>
    </row>
    <row r="14" spans="1:18" ht="12.75">
      <c r="A14" s="81" t="s">
        <v>83</v>
      </c>
      <c r="B14" s="82" t="s">
        <v>35</v>
      </c>
      <c r="C14" s="82" t="s">
        <v>168</v>
      </c>
      <c r="D14" s="83" t="s">
        <v>292</v>
      </c>
      <c r="E14" s="81" t="s">
        <v>111</v>
      </c>
      <c r="F14" s="81" t="s">
        <v>175</v>
      </c>
      <c r="G14" s="84">
        <v>200</v>
      </c>
      <c r="H14" s="84">
        <v>134</v>
      </c>
      <c r="I14" s="84">
        <v>232</v>
      </c>
      <c r="J14" s="84">
        <v>175</v>
      </c>
      <c r="K14" s="84">
        <v>157</v>
      </c>
      <c r="L14" s="84">
        <v>185</v>
      </c>
      <c r="M14" s="82">
        <v>179</v>
      </c>
      <c r="N14" s="85">
        <v>180</v>
      </c>
      <c r="O14" s="85">
        <v>8</v>
      </c>
      <c r="P14" s="85">
        <v>1442</v>
      </c>
      <c r="Q14" s="86">
        <v>180.25</v>
      </c>
      <c r="R14" s="87">
        <v>60</v>
      </c>
    </row>
    <row r="15" spans="1:18" ht="12.75">
      <c r="A15" s="81" t="s">
        <v>83</v>
      </c>
      <c r="B15" s="82" t="s">
        <v>35</v>
      </c>
      <c r="C15" s="82" t="s">
        <v>168</v>
      </c>
      <c r="D15" s="83" t="s">
        <v>166</v>
      </c>
      <c r="E15" s="81" t="s">
        <v>36</v>
      </c>
      <c r="F15" s="81" t="s">
        <v>77</v>
      </c>
      <c r="G15" s="84">
        <v>180</v>
      </c>
      <c r="H15" s="84">
        <v>172</v>
      </c>
      <c r="I15" s="84">
        <v>194</v>
      </c>
      <c r="J15" s="84">
        <v>183</v>
      </c>
      <c r="K15" s="84">
        <v>179</v>
      </c>
      <c r="L15" s="84">
        <v>159</v>
      </c>
      <c r="M15" s="82">
        <v>188</v>
      </c>
      <c r="N15" s="85">
        <v>184</v>
      </c>
      <c r="O15" s="85">
        <v>8</v>
      </c>
      <c r="P15" s="85">
        <v>1439</v>
      </c>
      <c r="Q15" s="86">
        <v>179.875</v>
      </c>
      <c r="R15" s="87">
        <v>50</v>
      </c>
    </row>
    <row r="16" spans="1:18" ht="12.75">
      <c r="A16" s="81" t="s">
        <v>83</v>
      </c>
      <c r="B16" s="82" t="s">
        <v>35</v>
      </c>
      <c r="C16" s="82" t="s">
        <v>168</v>
      </c>
      <c r="D16" s="83" t="s">
        <v>165</v>
      </c>
      <c r="E16" s="81" t="s">
        <v>36</v>
      </c>
      <c r="F16" s="81" t="s">
        <v>115</v>
      </c>
      <c r="G16" s="84">
        <v>144</v>
      </c>
      <c r="H16" s="84">
        <v>132</v>
      </c>
      <c r="I16" s="84">
        <v>142</v>
      </c>
      <c r="J16" s="84">
        <v>131</v>
      </c>
      <c r="K16" s="84">
        <v>132</v>
      </c>
      <c r="L16" s="84">
        <v>164</v>
      </c>
      <c r="M16" s="82">
        <v>146</v>
      </c>
      <c r="N16" s="85">
        <v>182</v>
      </c>
      <c r="O16" s="85">
        <v>8</v>
      </c>
      <c r="P16" s="85">
        <v>1173</v>
      </c>
      <c r="Q16" s="86">
        <v>146.625</v>
      </c>
      <c r="R16" s="87">
        <v>46</v>
      </c>
    </row>
    <row r="17" spans="1:18" ht="12.75">
      <c r="A17" s="81" t="s">
        <v>83</v>
      </c>
      <c r="B17" s="82" t="s">
        <v>35</v>
      </c>
      <c r="C17" s="82" t="s">
        <v>168</v>
      </c>
      <c r="D17" s="83" t="s">
        <v>309</v>
      </c>
      <c r="E17" s="81" t="s">
        <v>56</v>
      </c>
      <c r="F17" s="81" t="s">
        <v>308</v>
      </c>
      <c r="G17" s="84">
        <v>135</v>
      </c>
      <c r="H17" s="84">
        <v>121</v>
      </c>
      <c r="I17" s="84">
        <v>166</v>
      </c>
      <c r="J17" s="84">
        <v>118</v>
      </c>
      <c r="K17" s="84">
        <v>123</v>
      </c>
      <c r="L17" s="84">
        <v>154</v>
      </c>
      <c r="M17" s="82">
        <v>125</v>
      </c>
      <c r="N17" s="85">
        <v>142</v>
      </c>
      <c r="O17" s="85">
        <v>8</v>
      </c>
      <c r="P17" s="85">
        <v>1084</v>
      </c>
      <c r="Q17" s="86">
        <v>135.5</v>
      </c>
      <c r="R17" s="87">
        <v>42</v>
      </c>
    </row>
    <row r="18" spans="1:18" ht="12.75">
      <c r="A18" s="106" t="s">
        <v>83</v>
      </c>
      <c r="B18" s="107" t="s">
        <v>37</v>
      </c>
      <c r="C18" s="107" t="s">
        <v>290</v>
      </c>
      <c r="D18" s="108" t="s">
        <v>315</v>
      </c>
      <c r="E18" s="106" t="s">
        <v>39</v>
      </c>
      <c r="F18" s="106" t="s">
        <v>80</v>
      </c>
      <c r="G18" s="109">
        <v>146</v>
      </c>
      <c r="H18" s="109">
        <v>143</v>
      </c>
      <c r="I18" s="109">
        <v>139</v>
      </c>
      <c r="J18" s="109">
        <v>92</v>
      </c>
      <c r="K18" s="109">
        <v>164</v>
      </c>
      <c r="L18" s="109">
        <v>178</v>
      </c>
      <c r="M18" s="107">
        <v>148</v>
      </c>
      <c r="N18" s="110">
        <v>144</v>
      </c>
      <c r="O18" s="110">
        <v>8</v>
      </c>
      <c r="P18" s="110">
        <v>1154</v>
      </c>
      <c r="Q18" s="111">
        <v>144.25</v>
      </c>
      <c r="R18" s="112">
        <v>80</v>
      </c>
    </row>
    <row r="19" spans="1:18" ht="12.75">
      <c r="A19" s="106" t="s">
        <v>83</v>
      </c>
      <c r="B19" s="107" t="s">
        <v>37</v>
      </c>
      <c r="C19" s="107" t="s">
        <v>290</v>
      </c>
      <c r="D19" s="108" t="s">
        <v>287</v>
      </c>
      <c r="E19" s="106" t="s">
        <v>58</v>
      </c>
      <c r="F19" s="106" t="s">
        <v>105</v>
      </c>
      <c r="G19" s="109">
        <v>142</v>
      </c>
      <c r="H19" s="109">
        <v>130</v>
      </c>
      <c r="I19" s="109">
        <v>127</v>
      </c>
      <c r="J19" s="109">
        <v>138</v>
      </c>
      <c r="K19" s="109">
        <v>157</v>
      </c>
      <c r="L19" s="109">
        <v>117</v>
      </c>
      <c r="M19" s="107">
        <v>151</v>
      </c>
      <c r="N19" s="110">
        <v>139</v>
      </c>
      <c r="O19" s="110">
        <v>8</v>
      </c>
      <c r="P19" s="110">
        <v>1101</v>
      </c>
      <c r="Q19" s="111">
        <v>137.625</v>
      </c>
      <c r="R19" s="112">
        <v>60</v>
      </c>
    </row>
    <row r="20" spans="1:18" ht="12.75">
      <c r="A20" s="106" t="s">
        <v>83</v>
      </c>
      <c r="B20" s="107" t="s">
        <v>37</v>
      </c>
      <c r="C20" s="107" t="s">
        <v>290</v>
      </c>
      <c r="D20" s="108" t="s">
        <v>286</v>
      </c>
      <c r="E20" s="106" t="s">
        <v>58</v>
      </c>
      <c r="F20" s="106" t="s">
        <v>116</v>
      </c>
      <c r="G20" s="109">
        <v>125</v>
      </c>
      <c r="H20" s="109">
        <v>118</v>
      </c>
      <c r="I20" s="109">
        <v>126</v>
      </c>
      <c r="J20" s="109">
        <v>108</v>
      </c>
      <c r="K20" s="109">
        <v>106</v>
      </c>
      <c r="L20" s="109">
        <v>127</v>
      </c>
      <c r="M20" s="107">
        <v>98</v>
      </c>
      <c r="N20" s="110">
        <v>122</v>
      </c>
      <c r="O20" s="110">
        <v>8</v>
      </c>
      <c r="P20" s="110">
        <v>930</v>
      </c>
      <c r="Q20" s="111">
        <v>116.25</v>
      </c>
      <c r="R20" s="112">
        <v>50</v>
      </c>
    </row>
    <row r="21" spans="1:18" ht="12.75">
      <c r="A21" s="81" t="s">
        <v>41</v>
      </c>
      <c r="B21" s="82" t="s">
        <v>35</v>
      </c>
      <c r="C21" s="82" t="s">
        <v>123</v>
      </c>
      <c r="D21" s="83" t="s">
        <v>291</v>
      </c>
      <c r="E21" s="81" t="s">
        <v>111</v>
      </c>
      <c r="F21" s="81" t="s">
        <v>109</v>
      </c>
      <c r="G21" s="84">
        <v>158</v>
      </c>
      <c r="H21" s="84">
        <v>145</v>
      </c>
      <c r="I21" s="84">
        <v>178</v>
      </c>
      <c r="J21" s="84">
        <v>162</v>
      </c>
      <c r="K21" s="84">
        <v>173</v>
      </c>
      <c r="L21" s="84">
        <v>173</v>
      </c>
      <c r="M21" s="82">
        <v>167</v>
      </c>
      <c r="N21" s="85">
        <v>163</v>
      </c>
      <c r="O21" s="85">
        <v>8</v>
      </c>
      <c r="P21" s="85">
        <v>1319</v>
      </c>
      <c r="Q21" s="86">
        <v>164.875</v>
      </c>
      <c r="R21" s="87">
        <v>80</v>
      </c>
    </row>
    <row r="22" spans="1:18" ht="12.75">
      <c r="A22" s="81" t="s">
        <v>41</v>
      </c>
      <c r="B22" s="82" t="s">
        <v>35</v>
      </c>
      <c r="C22" s="82" t="s">
        <v>123</v>
      </c>
      <c r="D22" s="83" t="s">
        <v>316</v>
      </c>
      <c r="E22" s="81" t="s">
        <v>39</v>
      </c>
      <c r="F22" s="81" t="s">
        <v>91</v>
      </c>
      <c r="G22" s="84">
        <v>123</v>
      </c>
      <c r="H22" s="84">
        <v>182</v>
      </c>
      <c r="I22" s="84">
        <v>114</v>
      </c>
      <c r="J22" s="84">
        <v>165</v>
      </c>
      <c r="K22" s="84">
        <v>133</v>
      </c>
      <c r="L22" s="84">
        <v>179</v>
      </c>
      <c r="M22" s="82">
        <v>195</v>
      </c>
      <c r="N22" s="85">
        <v>178</v>
      </c>
      <c r="O22" s="85">
        <v>8</v>
      </c>
      <c r="P22" s="85">
        <v>1269</v>
      </c>
      <c r="Q22" s="86">
        <v>158.625</v>
      </c>
      <c r="R22" s="87">
        <v>60</v>
      </c>
    </row>
    <row r="23" spans="1:18" ht="12.75">
      <c r="A23" s="81" t="s">
        <v>41</v>
      </c>
      <c r="B23" s="82" t="s">
        <v>35</v>
      </c>
      <c r="C23" s="82" t="s">
        <v>123</v>
      </c>
      <c r="D23" s="83" t="s">
        <v>317</v>
      </c>
      <c r="E23" s="81" t="s">
        <v>39</v>
      </c>
      <c r="F23" s="81" t="s">
        <v>92</v>
      </c>
      <c r="G23" s="84">
        <v>126</v>
      </c>
      <c r="H23" s="84">
        <v>127</v>
      </c>
      <c r="I23" s="84">
        <v>132</v>
      </c>
      <c r="J23" s="84">
        <v>132</v>
      </c>
      <c r="K23" s="84">
        <v>145</v>
      </c>
      <c r="L23" s="84">
        <v>158</v>
      </c>
      <c r="M23" s="82">
        <v>146</v>
      </c>
      <c r="N23" s="85">
        <v>151</v>
      </c>
      <c r="O23" s="85">
        <v>8</v>
      </c>
      <c r="P23" s="85">
        <v>1117</v>
      </c>
      <c r="Q23" s="86">
        <v>139.625</v>
      </c>
      <c r="R23" s="87">
        <v>50</v>
      </c>
    </row>
    <row r="24" spans="1:18" ht="12.75">
      <c r="A24" s="117" t="s">
        <v>41</v>
      </c>
      <c r="B24" s="2" t="s">
        <v>35</v>
      </c>
      <c r="C24" s="2" t="s">
        <v>123</v>
      </c>
      <c r="D24" s="118" t="s">
        <v>277</v>
      </c>
      <c r="E24" s="117" t="s">
        <v>43</v>
      </c>
      <c r="F24" s="117" t="s">
        <v>172</v>
      </c>
      <c r="G24" s="17">
        <v>127</v>
      </c>
      <c r="H24" s="17">
        <v>98</v>
      </c>
      <c r="I24" s="17">
        <v>128</v>
      </c>
      <c r="J24" s="17">
        <v>162</v>
      </c>
      <c r="K24" s="17">
        <v>142</v>
      </c>
      <c r="L24" s="17">
        <v>148</v>
      </c>
      <c r="M24" s="2">
        <v>112</v>
      </c>
      <c r="N24" s="3">
        <v>173</v>
      </c>
      <c r="O24" s="3">
        <v>8</v>
      </c>
      <c r="P24" s="3">
        <v>1090</v>
      </c>
      <c r="Q24" s="6">
        <v>136.25</v>
      </c>
      <c r="R24" s="70">
        <v>46</v>
      </c>
    </row>
    <row r="25" spans="1:18" ht="12.75">
      <c r="A25" s="81" t="s">
        <v>41</v>
      </c>
      <c r="B25" s="82" t="s">
        <v>35</v>
      </c>
      <c r="C25" s="82" t="s">
        <v>123</v>
      </c>
      <c r="D25" s="83" t="s">
        <v>303</v>
      </c>
      <c r="E25" s="81" t="s">
        <v>56</v>
      </c>
      <c r="F25" s="81" t="s">
        <v>79</v>
      </c>
      <c r="G25" s="84">
        <v>121</v>
      </c>
      <c r="H25" s="84">
        <v>152</v>
      </c>
      <c r="I25" s="84">
        <v>122</v>
      </c>
      <c r="J25" s="84">
        <v>134</v>
      </c>
      <c r="K25" s="84">
        <v>123</v>
      </c>
      <c r="L25" s="84">
        <v>137</v>
      </c>
      <c r="M25" s="82">
        <v>146</v>
      </c>
      <c r="N25" s="85">
        <v>132</v>
      </c>
      <c r="O25" s="85">
        <v>8</v>
      </c>
      <c r="P25" s="85">
        <v>1067</v>
      </c>
      <c r="Q25" s="86">
        <v>133.375</v>
      </c>
      <c r="R25" s="87">
        <v>42</v>
      </c>
    </row>
    <row r="26" spans="1:18" ht="12.75">
      <c r="A26" s="81" t="s">
        <v>41</v>
      </c>
      <c r="B26" s="82" t="s">
        <v>35</v>
      </c>
      <c r="C26" s="82" t="s">
        <v>123</v>
      </c>
      <c r="D26" s="83" t="s">
        <v>306</v>
      </c>
      <c r="E26" s="81" t="s">
        <v>56</v>
      </c>
      <c r="F26" s="81" t="s">
        <v>194</v>
      </c>
      <c r="G26" s="84">
        <v>105</v>
      </c>
      <c r="H26" s="84">
        <v>96</v>
      </c>
      <c r="I26" s="84">
        <v>110</v>
      </c>
      <c r="J26" s="84">
        <v>156</v>
      </c>
      <c r="K26" s="84">
        <v>132</v>
      </c>
      <c r="L26" s="84">
        <v>115</v>
      </c>
      <c r="M26" s="82">
        <v>125</v>
      </c>
      <c r="N26" s="85">
        <v>111</v>
      </c>
      <c r="O26" s="85">
        <v>8</v>
      </c>
      <c r="P26" s="85">
        <v>950</v>
      </c>
      <c r="Q26" s="86">
        <v>118.75</v>
      </c>
      <c r="R26" s="87">
        <v>38</v>
      </c>
    </row>
    <row r="27" spans="1:18" ht="12.75">
      <c r="A27" s="81" t="s">
        <v>41</v>
      </c>
      <c r="B27" s="82" t="s">
        <v>35</v>
      </c>
      <c r="C27" s="82" t="s">
        <v>123</v>
      </c>
      <c r="D27" s="83" t="s">
        <v>302</v>
      </c>
      <c r="E27" s="81" t="s">
        <v>56</v>
      </c>
      <c r="F27" s="81" t="s">
        <v>112</v>
      </c>
      <c r="G27" s="84">
        <v>123</v>
      </c>
      <c r="H27" s="84">
        <v>109</v>
      </c>
      <c r="I27" s="84">
        <v>134</v>
      </c>
      <c r="J27" s="84">
        <v>100</v>
      </c>
      <c r="K27" s="84">
        <v>96</v>
      </c>
      <c r="L27" s="84">
        <v>117</v>
      </c>
      <c r="M27" s="82">
        <v>158</v>
      </c>
      <c r="N27" s="85">
        <v>107</v>
      </c>
      <c r="O27" s="85">
        <v>8</v>
      </c>
      <c r="P27" s="85">
        <v>944</v>
      </c>
      <c r="Q27" s="86">
        <v>118</v>
      </c>
      <c r="R27" s="87">
        <v>34</v>
      </c>
    </row>
    <row r="28" spans="1:18" ht="12.75">
      <c r="A28" s="81" t="s">
        <v>41</v>
      </c>
      <c r="B28" s="82" t="s">
        <v>35</v>
      </c>
      <c r="C28" s="82" t="s">
        <v>123</v>
      </c>
      <c r="D28" s="83" t="s">
        <v>289</v>
      </c>
      <c r="E28" s="81" t="s">
        <v>58</v>
      </c>
      <c r="F28" s="81" t="s">
        <v>114</v>
      </c>
      <c r="G28" s="84"/>
      <c r="H28" s="84"/>
      <c r="I28" s="84"/>
      <c r="J28" s="84"/>
      <c r="K28" s="84"/>
      <c r="L28" s="84"/>
      <c r="M28" s="82"/>
      <c r="N28" s="85"/>
      <c r="O28" s="85">
        <v>0</v>
      </c>
      <c r="P28" s="85">
        <v>0</v>
      </c>
      <c r="Q28" s="86">
        <v>0</v>
      </c>
      <c r="R28" s="87"/>
    </row>
    <row r="29" spans="1:18" ht="12.75">
      <c r="A29" s="106" t="s">
        <v>41</v>
      </c>
      <c r="B29" s="107" t="s">
        <v>37</v>
      </c>
      <c r="C29" s="107" t="s">
        <v>320</v>
      </c>
      <c r="D29" s="108" t="s">
        <v>319</v>
      </c>
      <c r="E29" s="106" t="s">
        <v>39</v>
      </c>
      <c r="F29" s="106" t="s">
        <v>193</v>
      </c>
      <c r="G29" s="109">
        <v>104</v>
      </c>
      <c r="H29" s="109">
        <v>96</v>
      </c>
      <c r="I29" s="109">
        <v>138</v>
      </c>
      <c r="J29" s="109">
        <v>115</v>
      </c>
      <c r="K29" s="109">
        <v>123</v>
      </c>
      <c r="L29" s="109">
        <v>110</v>
      </c>
      <c r="M29" s="107">
        <v>108</v>
      </c>
      <c r="N29" s="110">
        <v>115</v>
      </c>
      <c r="O29" s="110">
        <v>8</v>
      </c>
      <c r="P29" s="110">
        <v>909</v>
      </c>
      <c r="Q29" s="111">
        <v>113.625</v>
      </c>
      <c r="R29" s="112">
        <v>80</v>
      </c>
    </row>
    <row r="30" spans="1:18" ht="12.75">
      <c r="A30" s="81" t="s">
        <v>38</v>
      </c>
      <c r="B30" s="82" t="s">
        <v>35</v>
      </c>
      <c r="C30" s="82" t="s">
        <v>313</v>
      </c>
      <c r="D30" s="83" t="s">
        <v>295</v>
      </c>
      <c r="E30" s="81" t="s">
        <v>42</v>
      </c>
      <c r="F30" s="81" t="s">
        <v>247</v>
      </c>
      <c r="G30" s="84">
        <v>109</v>
      </c>
      <c r="H30" s="84">
        <v>90</v>
      </c>
      <c r="I30" s="84">
        <v>100</v>
      </c>
      <c r="J30" s="84">
        <v>146</v>
      </c>
      <c r="K30" s="84">
        <v>84</v>
      </c>
      <c r="L30" s="84">
        <v>94</v>
      </c>
      <c r="M30" s="82"/>
      <c r="N30" s="85"/>
      <c r="O30" s="85">
        <v>6</v>
      </c>
      <c r="P30" s="85">
        <v>623</v>
      </c>
      <c r="Q30" s="86">
        <v>103.83333333333333</v>
      </c>
      <c r="R30" s="87">
        <v>80</v>
      </c>
    </row>
    <row r="31" spans="1:18" ht="12.75">
      <c r="A31" s="81" t="s">
        <v>38</v>
      </c>
      <c r="B31" s="82" t="s">
        <v>35</v>
      </c>
      <c r="C31" s="82" t="s">
        <v>313</v>
      </c>
      <c r="D31" s="83" t="s">
        <v>294</v>
      </c>
      <c r="E31" s="81" t="s">
        <v>42</v>
      </c>
      <c r="F31" s="81" t="s">
        <v>224</v>
      </c>
      <c r="G31" s="84">
        <v>102</v>
      </c>
      <c r="H31" s="84">
        <v>80</v>
      </c>
      <c r="I31" s="84">
        <v>98</v>
      </c>
      <c r="J31" s="84">
        <v>104</v>
      </c>
      <c r="K31" s="84">
        <v>92</v>
      </c>
      <c r="L31" s="84">
        <v>91</v>
      </c>
      <c r="M31" s="82"/>
      <c r="N31" s="85"/>
      <c r="O31" s="85">
        <v>6</v>
      </c>
      <c r="P31" s="85">
        <v>567</v>
      </c>
      <c r="Q31" s="86">
        <v>94.5</v>
      </c>
      <c r="R31" s="87">
        <v>60</v>
      </c>
    </row>
    <row r="32" spans="1:18" ht="12.75">
      <c r="A32" s="81" t="s">
        <v>38</v>
      </c>
      <c r="B32" s="82" t="s">
        <v>35</v>
      </c>
      <c r="C32" s="82" t="s">
        <v>313</v>
      </c>
      <c r="D32" s="83" t="s">
        <v>296</v>
      </c>
      <c r="E32" s="81" t="s">
        <v>42</v>
      </c>
      <c r="F32" s="81" t="s">
        <v>252</v>
      </c>
      <c r="G32" s="84">
        <v>37</v>
      </c>
      <c r="H32" s="84">
        <v>78</v>
      </c>
      <c r="I32" s="84">
        <v>68</v>
      </c>
      <c r="J32" s="84">
        <v>67</v>
      </c>
      <c r="K32" s="84">
        <v>86</v>
      </c>
      <c r="L32" s="84">
        <v>50</v>
      </c>
      <c r="M32" s="82"/>
      <c r="N32" s="85"/>
      <c r="O32" s="85">
        <v>6</v>
      </c>
      <c r="P32" s="85">
        <v>386</v>
      </c>
      <c r="Q32" s="86">
        <v>64.33333333333333</v>
      </c>
      <c r="R32" s="87">
        <v>50</v>
      </c>
    </row>
    <row r="33" spans="1:18" ht="12.75">
      <c r="A33" s="106" t="s">
        <v>38</v>
      </c>
      <c r="B33" s="107" t="s">
        <v>37</v>
      </c>
      <c r="C33" s="107" t="s">
        <v>311</v>
      </c>
      <c r="D33" s="108" t="s">
        <v>307</v>
      </c>
      <c r="E33" s="106" t="s">
        <v>56</v>
      </c>
      <c r="F33" s="106" t="s">
        <v>222</v>
      </c>
      <c r="G33" s="109">
        <v>72</v>
      </c>
      <c r="H33" s="109">
        <v>58</v>
      </c>
      <c r="I33" s="109">
        <v>85</v>
      </c>
      <c r="J33" s="109">
        <v>78</v>
      </c>
      <c r="K33" s="109">
        <v>101</v>
      </c>
      <c r="L33" s="109">
        <v>58</v>
      </c>
      <c r="M33" s="107"/>
      <c r="N33" s="110"/>
      <c r="O33" s="110">
        <v>6</v>
      </c>
      <c r="P33" s="110">
        <v>452</v>
      </c>
      <c r="Q33" s="111">
        <v>75.33333333333333</v>
      </c>
      <c r="R33" s="112">
        <v>80</v>
      </c>
    </row>
    <row r="34" spans="1:18" ht="12.75">
      <c r="A34" s="106" t="s">
        <v>38</v>
      </c>
      <c r="B34" s="107" t="s">
        <v>37</v>
      </c>
      <c r="C34" s="107" t="s">
        <v>311</v>
      </c>
      <c r="D34" s="108" t="s">
        <v>300</v>
      </c>
      <c r="E34" s="106" t="s">
        <v>56</v>
      </c>
      <c r="F34" s="106" t="s">
        <v>180</v>
      </c>
      <c r="G34" s="109">
        <v>70</v>
      </c>
      <c r="H34" s="109">
        <v>62</v>
      </c>
      <c r="I34" s="109">
        <v>68</v>
      </c>
      <c r="J34" s="109">
        <v>82</v>
      </c>
      <c r="K34" s="109">
        <v>56</v>
      </c>
      <c r="L34" s="109">
        <v>93</v>
      </c>
      <c r="M34" s="107"/>
      <c r="N34" s="110"/>
      <c r="O34" s="110">
        <v>6</v>
      </c>
      <c r="P34" s="110">
        <v>431</v>
      </c>
      <c r="Q34" s="111">
        <v>71.83333333333333</v>
      </c>
      <c r="R34" s="112">
        <v>60</v>
      </c>
    </row>
    <row r="35" spans="1:18" ht="12.75">
      <c r="A35" s="106" t="s">
        <v>55</v>
      </c>
      <c r="B35" s="107" t="s">
        <v>55</v>
      </c>
      <c r="C35" s="107" t="s">
        <v>55</v>
      </c>
      <c r="D35" s="108" t="s">
        <v>55</v>
      </c>
      <c r="E35" s="106" t="s">
        <v>55</v>
      </c>
      <c r="F35" s="106" t="s">
        <v>55</v>
      </c>
      <c r="G35" s="109"/>
      <c r="H35" s="109"/>
      <c r="I35" s="109"/>
      <c r="J35" s="109"/>
      <c r="K35" s="109"/>
      <c r="L35" s="109"/>
      <c r="M35" s="107"/>
      <c r="N35" s="110"/>
      <c r="O35" s="110">
        <v>0</v>
      </c>
      <c r="P35" s="110">
        <v>0</v>
      </c>
      <c r="Q35" s="111">
        <v>0</v>
      </c>
      <c r="R35" s="112"/>
    </row>
    <row r="36" spans="1:18" ht="12.75">
      <c r="A36" s="117" t="s">
        <v>55</v>
      </c>
      <c r="B36" s="2" t="s">
        <v>55</v>
      </c>
      <c r="C36" s="2" t="s">
        <v>55</v>
      </c>
      <c r="D36" s="118" t="s">
        <v>55</v>
      </c>
      <c r="E36" s="117" t="s">
        <v>55</v>
      </c>
      <c r="F36" s="117" t="s">
        <v>55</v>
      </c>
      <c r="G36" s="17"/>
      <c r="H36" s="17"/>
      <c r="I36" s="17"/>
      <c r="J36" s="17"/>
      <c r="K36" s="17"/>
      <c r="L36" s="17"/>
      <c r="M36" s="2"/>
      <c r="N36" s="3"/>
      <c r="O36" s="3">
        <v>0</v>
      </c>
      <c r="P36" s="3">
        <v>0</v>
      </c>
      <c r="Q36" s="6">
        <v>0</v>
      </c>
      <c r="R36" s="70"/>
    </row>
    <row r="37" spans="1:18" ht="12.75">
      <c r="A37" s="81" t="s">
        <v>55</v>
      </c>
      <c r="B37" s="82" t="s">
        <v>55</v>
      </c>
      <c r="C37" s="82" t="s">
        <v>55</v>
      </c>
      <c r="D37" s="83" t="s">
        <v>55</v>
      </c>
      <c r="E37" s="81" t="s">
        <v>55</v>
      </c>
      <c r="F37" s="81" t="s">
        <v>55</v>
      </c>
      <c r="G37" s="84"/>
      <c r="H37" s="84"/>
      <c r="I37" s="84"/>
      <c r="J37" s="84"/>
      <c r="K37" s="84"/>
      <c r="L37" s="84"/>
      <c r="M37" s="82"/>
      <c r="N37" s="85"/>
      <c r="O37" s="85">
        <v>0</v>
      </c>
      <c r="P37" s="85">
        <v>0</v>
      </c>
      <c r="Q37" s="86">
        <v>0</v>
      </c>
      <c r="R37" s="87"/>
    </row>
    <row r="38" spans="1:18" ht="12.75">
      <c r="A38" s="81" t="s">
        <v>55</v>
      </c>
      <c r="B38" s="82" t="s">
        <v>55</v>
      </c>
      <c r="C38" s="82" t="s">
        <v>55</v>
      </c>
      <c r="D38" s="83" t="s">
        <v>55</v>
      </c>
      <c r="E38" s="81" t="s">
        <v>55</v>
      </c>
      <c r="F38" s="81" t="s">
        <v>55</v>
      </c>
      <c r="G38" s="84"/>
      <c r="H38" s="84"/>
      <c r="I38" s="84"/>
      <c r="J38" s="84"/>
      <c r="K38" s="84"/>
      <c r="L38" s="84"/>
      <c r="M38" s="82"/>
      <c r="N38" s="85"/>
      <c r="O38" s="85">
        <v>0</v>
      </c>
      <c r="P38" s="85">
        <v>0</v>
      </c>
      <c r="Q38" s="86">
        <v>0</v>
      </c>
      <c r="R38" s="87"/>
    </row>
    <row r="39" spans="1:18" ht="12.75">
      <c r="A39" s="106" t="s">
        <v>55</v>
      </c>
      <c r="B39" s="107" t="s">
        <v>55</v>
      </c>
      <c r="C39" s="107" t="s">
        <v>55</v>
      </c>
      <c r="D39" s="108" t="s">
        <v>55</v>
      </c>
      <c r="E39" s="106" t="s">
        <v>55</v>
      </c>
      <c r="F39" s="106" t="s">
        <v>55</v>
      </c>
      <c r="G39" s="109"/>
      <c r="H39" s="109"/>
      <c r="I39" s="109"/>
      <c r="J39" s="109"/>
      <c r="K39" s="109"/>
      <c r="L39" s="109"/>
      <c r="M39" s="107"/>
      <c r="N39" s="110"/>
      <c r="O39" s="110">
        <v>0</v>
      </c>
      <c r="P39" s="110">
        <v>0</v>
      </c>
      <c r="Q39" s="111">
        <v>0</v>
      </c>
      <c r="R39" s="112"/>
    </row>
    <row r="40" spans="1:18" ht="12.75">
      <c r="A40" s="106" t="s">
        <v>55</v>
      </c>
      <c r="B40" s="107" t="s">
        <v>55</v>
      </c>
      <c r="C40" s="107" t="s">
        <v>55</v>
      </c>
      <c r="D40" s="108" t="s">
        <v>55</v>
      </c>
      <c r="E40" s="106" t="s">
        <v>55</v>
      </c>
      <c r="F40" s="106" t="s">
        <v>55</v>
      </c>
      <c r="G40" s="109"/>
      <c r="H40" s="109"/>
      <c r="I40" s="109"/>
      <c r="J40" s="109"/>
      <c r="K40" s="109"/>
      <c r="L40" s="109"/>
      <c r="M40" s="107"/>
      <c r="N40" s="110"/>
      <c r="O40" s="110">
        <v>0</v>
      </c>
      <c r="P40" s="110">
        <v>0</v>
      </c>
      <c r="Q40" s="111">
        <v>0</v>
      </c>
      <c r="R40" s="112"/>
    </row>
    <row r="41" spans="1:18" ht="12.75">
      <c r="A41" s="81" t="s">
        <v>55</v>
      </c>
      <c r="B41" s="82" t="s">
        <v>55</v>
      </c>
      <c r="C41" s="82" t="s">
        <v>55</v>
      </c>
      <c r="D41" s="83" t="s">
        <v>55</v>
      </c>
      <c r="E41" s="81" t="s">
        <v>55</v>
      </c>
      <c r="F41" s="81" t="s">
        <v>55</v>
      </c>
      <c r="G41" s="84"/>
      <c r="H41" s="84"/>
      <c r="I41" s="84"/>
      <c r="J41" s="84"/>
      <c r="K41" s="84"/>
      <c r="L41" s="84"/>
      <c r="M41" s="82"/>
      <c r="N41" s="85"/>
      <c r="O41" s="85">
        <v>0</v>
      </c>
      <c r="P41" s="85">
        <v>0</v>
      </c>
      <c r="Q41" s="86">
        <v>0</v>
      </c>
      <c r="R41" s="87"/>
    </row>
    <row r="42" spans="1:18" ht="12.75">
      <c r="A42" s="81" t="s">
        <v>55</v>
      </c>
      <c r="B42" s="82" t="s">
        <v>55</v>
      </c>
      <c r="C42" s="82" t="s">
        <v>55</v>
      </c>
      <c r="D42" s="83" t="s">
        <v>55</v>
      </c>
      <c r="E42" s="81" t="s">
        <v>55</v>
      </c>
      <c r="F42" s="81" t="s">
        <v>55</v>
      </c>
      <c r="G42" s="84"/>
      <c r="H42" s="84"/>
      <c r="I42" s="84"/>
      <c r="J42" s="84"/>
      <c r="K42" s="84"/>
      <c r="L42" s="84"/>
      <c r="M42" s="82"/>
      <c r="N42" s="85"/>
      <c r="O42" s="85">
        <v>0</v>
      </c>
      <c r="P42" s="85">
        <v>0</v>
      </c>
      <c r="Q42" s="86">
        <v>0</v>
      </c>
      <c r="R42" s="87"/>
    </row>
    <row r="43" spans="1:18" ht="12.75">
      <c r="A43" s="106" t="s">
        <v>55</v>
      </c>
      <c r="B43" s="107" t="s">
        <v>55</v>
      </c>
      <c r="C43" s="107" t="s">
        <v>55</v>
      </c>
      <c r="D43" s="108" t="s">
        <v>55</v>
      </c>
      <c r="E43" s="106" t="s">
        <v>55</v>
      </c>
      <c r="F43" s="106" t="s">
        <v>55</v>
      </c>
      <c r="G43" s="109"/>
      <c r="H43" s="109"/>
      <c r="I43" s="109"/>
      <c r="J43" s="109"/>
      <c r="K43" s="109"/>
      <c r="L43" s="109"/>
      <c r="M43" s="107"/>
      <c r="N43" s="110"/>
      <c r="O43" s="110">
        <v>0</v>
      </c>
      <c r="P43" s="110">
        <v>0</v>
      </c>
      <c r="Q43" s="111">
        <v>0</v>
      </c>
      <c r="R43" s="112"/>
    </row>
    <row r="44" spans="1:18" ht="12.75">
      <c r="A44" s="81" t="s">
        <v>55</v>
      </c>
      <c r="B44" s="82" t="s">
        <v>55</v>
      </c>
      <c r="C44" s="82" t="s">
        <v>55</v>
      </c>
      <c r="D44" s="83" t="s">
        <v>55</v>
      </c>
      <c r="E44" s="81" t="s">
        <v>55</v>
      </c>
      <c r="F44" s="81" t="s">
        <v>55</v>
      </c>
      <c r="G44" s="84"/>
      <c r="H44" s="84"/>
      <c r="I44" s="84"/>
      <c r="J44" s="84"/>
      <c r="K44" s="84"/>
      <c r="L44" s="84"/>
      <c r="M44" s="82"/>
      <c r="N44" s="85"/>
      <c r="O44" s="85">
        <v>0</v>
      </c>
      <c r="P44" s="85">
        <v>0</v>
      </c>
      <c r="Q44" s="86">
        <v>0</v>
      </c>
      <c r="R44" s="87"/>
    </row>
    <row r="45" spans="1:18" ht="12.75">
      <c r="A45" s="106" t="s">
        <v>55</v>
      </c>
      <c r="B45" s="107" t="s">
        <v>55</v>
      </c>
      <c r="C45" s="107" t="s">
        <v>55</v>
      </c>
      <c r="D45" s="108" t="s">
        <v>55</v>
      </c>
      <c r="E45" s="106" t="s">
        <v>55</v>
      </c>
      <c r="F45" s="106" t="s">
        <v>55</v>
      </c>
      <c r="G45" s="109"/>
      <c r="H45" s="109"/>
      <c r="I45" s="109"/>
      <c r="J45" s="109"/>
      <c r="K45" s="109"/>
      <c r="L45" s="109"/>
      <c r="M45" s="107"/>
      <c r="N45" s="110"/>
      <c r="O45" s="110">
        <v>0</v>
      </c>
      <c r="P45" s="110">
        <v>0</v>
      </c>
      <c r="Q45" s="111">
        <v>0</v>
      </c>
      <c r="R45" s="112"/>
    </row>
    <row r="46" spans="1:18" ht="12.75">
      <c r="A46" s="81" t="s">
        <v>55</v>
      </c>
      <c r="B46" s="82" t="s">
        <v>55</v>
      </c>
      <c r="C46" s="82" t="s">
        <v>55</v>
      </c>
      <c r="D46" s="83" t="s">
        <v>55</v>
      </c>
      <c r="E46" s="81" t="s">
        <v>55</v>
      </c>
      <c r="F46" s="81" t="s">
        <v>55</v>
      </c>
      <c r="G46" s="84"/>
      <c r="H46" s="84"/>
      <c r="I46" s="84"/>
      <c r="J46" s="84"/>
      <c r="K46" s="84"/>
      <c r="L46" s="84"/>
      <c r="M46" s="82"/>
      <c r="N46" s="85"/>
      <c r="O46" s="85">
        <v>0</v>
      </c>
      <c r="P46" s="85">
        <v>0</v>
      </c>
      <c r="Q46" s="86">
        <v>0</v>
      </c>
      <c r="R46" s="87"/>
    </row>
    <row r="47" spans="1:18" ht="12.75">
      <c r="A47" s="81" t="s">
        <v>55</v>
      </c>
      <c r="B47" s="82" t="s">
        <v>55</v>
      </c>
      <c r="C47" s="82" t="s">
        <v>55</v>
      </c>
      <c r="D47" s="83" t="s">
        <v>55</v>
      </c>
      <c r="E47" s="81" t="s">
        <v>55</v>
      </c>
      <c r="F47" s="81" t="s">
        <v>55</v>
      </c>
      <c r="G47" s="84"/>
      <c r="H47" s="84"/>
      <c r="I47" s="84"/>
      <c r="J47" s="84"/>
      <c r="K47" s="84"/>
      <c r="L47" s="84"/>
      <c r="M47" s="82"/>
      <c r="N47" s="85"/>
      <c r="O47" s="85">
        <v>0</v>
      </c>
      <c r="P47" s="85">
        <v>0</v>
      </c>
      <c r="Q47" s="86">
        <v>0</v>
      </c>
      <c r="R47" s="87"/>
    </row>
    <row r="48" spans="1:18" ht="12.75">
      <c r="A48" s="81" t="s">
        <v>55</v>
      </c>
      <c r="B48" s="82" t="s">
        <v>55</v>
      </c>
      <c r="C48" s="82" t="s">
        <v>55</v>
      </c>
      <c r="D48" s="83" t="s">
        <v>55</v>
      </c>
      <c r="E48" s="81" t="s">
        <v>55</v>
      </c>
      <c r="F48" s="81" t="s">
        <v>55</v>
      </c>
      <c r="G48" s="84"/>
      <c r="H48" s="84"/>
      <c r="I48" s="84"/>
      <c r="J48" s="84"/>
      <c r="K48" s="84"/>
      <c r="L48" s="84"/>
      <c r="M48" s="82"/>
      <c r="N48" s="85"/>
      <c r="O48" s="85">
        <v>0</v>
      </c>
      <c r="P48" s="85">
        <v>0</v>
      </c>
      <c r="Q48" s="86">
        <v>0</v>
      </c>
      <c r="R48" s="87"/>
    </row>
    <row r="49" spans="1:18" ht="12.75">
      <c r="A49" s="106" t="s">
        <v>55</v>
      </c>
      <c r="B49" s="107" t="s">
        <v>55</v>
      </c>
      <c r="C49" s="107" t="s">
        <v>55</v>
      </c>
      <c r="D49" s="108" t="s">
        <v>55</v>
      </c>
      <c r="E49" s="106" t="s">
        <v>55</v>
      </c>
      <c r="F49" s="106" t="s">
        <v>55</v>
      </c>
      <c r="G49" s="109"/>
      <c r="H49" s="109"/>
      <c r="I49" s="109"/>
      <c r="J49" s="109"/>
      <c r="K49" s="109"/>
      <c r="L49" s="109"/>
      <c r="M49" s="107"/>
      <c r="N49" s="110"/>
      <c r="O49" s="110">
        <v>0</v>
      </c>
      <c r="P49" s="110">
        <v>0</v>
      </c>
      <c r="Q49" s="111">
        <v>0</v>
      </c>
      <c r="R49" s="112"/>
    </row>
    <row r="50" spans="1:18" ht="12.75">
      <c r="A50" s="81" t="s">
        <v>55</v>
      </c>
      <c r="B50" s="82" t="s">
        <v>55</v>
      </c>
      <c r="C50" s="82" t="s">
        <v>55</v>
      </c>
      <c r="D50" s="83" t="s">
        <v>55</v>
      </c>
      <c r="E50" s="81" t="s">
        <v>55</v>
      </c>
      <c r="F50" s="81" t="s">
        <v>55</v>
      </c>
      <c r="G50" s="84"/>
      <c r="H50" s="84"/>
      <c r="I50" s="84"/>
      <c r="J50" s="84"/>
      <c r="K50" s="84"/>
      <c r="L50" s="84"/>
      <c r="M50" s="82"/>
      <c r="N50" s="85"/>
      <c r="O50" s="85">
        <v>0</v>
      </c>
      <c r="P50" s="85">
        <v>0</v>
      </c>
      <c r="Q50" s="86">
        <v>0</v>
      </c>
      <c r="R50" s="87"/>
    </row>
    <row r="51" spans="1:18" ht="12.75">
      <c r="A51" s="81" t="s">
        <v>55</v>
      </c>
      <c r="B51" s="82" t="s">
        <v>55</v>
      </c>
      <c r="C51" s="82" t="s">
        <v>55</v>
      </c>
      <c r="D51" s="83" t="s">
        <v>55</v>
      </c>
      <c r="E51" s="81" t="s">
        <v>55</v>
      </c>
      <c r="F51" s="81" t="s">
        <v>55</v>
      </c>
      <c r="G51" s="84"/>
      <c r="H51" s="84"/>
      <c r="I51" s="84"/>
      <c r="J51" s="84"/>
      <c r="K51" s="84"/>
      <c r="L51" s="84"/>
      <c r="M51" s="82"/>
      <c r="N51" s="85"/>
      <c r="O51" s="85">
        <v>0</v>
      </c>
      <c r="P51" s="85">
        <v>0</v>
      </c>
      <c r="Q51" s="86">
        <v>0</v>
      </c>
      <c r="R51" s="87"/>
    </row>
    <row r="52" spans="1:18" ht="12.75">
      <c r="A52" s="106" t="s">
        <v>55</v>
      </c>
      <c r="B52" s="107" t="s">
        <v>55</v>
      </c>
      <c r="C52" s="107" t="s">
        <v>55</v>
      </c>
      <c r="D52" s="108" t="s">
        <v>55</v>
      </c>
      <c r="E52" s="106" t="s">
        <v>55</v>
      </c>
      <c r="F52" s="106" t="s">
        <v>55</v>
      </c>
      <c r="G52" s="109"/>
      <c r="H52" s="109"/>
      <c r="I52" s="109"/>
      <c r="J52" s="109"/>
      <c r="K52" s="109"/>
      <c r="L52" s="109"/>
      <c r="M52" s="107"/>
      <c r="N52" s="110"/>
      <c r="O52" s="110">
        <v>0</v>
      </c>
      <c r="P52" s="110">
        <v>0</v>
      </c>
      <c r="Q52" s="111">
        <v>0</v>
      </c>
      <c r="R52" s="112"/>
    </row>
    <row r="53" spans="1:18" ht="12.75">
      <c r="A53" s="106" t="s">
        <v>55</v>
      </c>
      <c r="B53" s="107" t="s">
        <v>55</v>
      </c>
      <c r="C53" s="107" t="s">
        <v>55</v>
      </c>
      <c r="D53" s="108" t="s">
        <v>55</v>
      </c>
      <c r="E53" s="106" t="s">
        <v>55</v>
      </c>
      <c r="F53" s="106" t="s">
        <v>55</v>
      </c>
      <c r="G53" s="109"/>
      <c r="H53" s="109"/>
      <c r="I53" s="109"/>
      <c r="J53" s="109"/>
      <c r="K53" s="109"/>
      <c r="L53" s="109"/>
      <c r="M53" s="107"/>
      <c r="N53" s="110"/>
      <c r="O53" s="110">
        <v>0</v>
      </c>
      <c r="P53" s="110">
        <v>0</v>
      </c>
      <c r="Q53" s="111">
        <v>0</v>
      </c>
      <c r="R53" s="112"/>
    </row>
    <row r="54" spans="1:18" ht="12.75">
      <c r="A54" s="106" t="s">
        <v>55</v>
      </c>
      <c r="B54" s="107" t="s">
        <v>55</v>
      </c>
      <c r="C54" s="107" t="s">
        <v>55</v>
      </c>
      <c r="D54" s="108" t="s">
        <v>55</v>
      </c>
      <c r="E54" s="106" t="s">
        <v>55</v>
      </c>
      <c r="F54" s="106" t="s">
        <v>55</v>
      </c>
      <c r="G54" s="109"/>
      <c r="H54" s="109"/>
      <c r="I54" s="109"/>
      <c r="J54" s="109"/>
      <c r="K54" s="109"/>
      <c r="L54" s="109"/>
      <c r="M54" s="107"/>
      <c r="N54" s="110"/>
      <c r="O54" s="110">
        <v>0</v>
      </c>
      <c r="P54" s="110">
        <v>0</v>
      </c>
      <c r="Q54" s="111">
        <v>0</v>
      </c>
      <c r="R54" s="112"/>
    </row>
    <row r="55" spans="1:18" ht="12.75">
      <c r="A55" t="s">
        <v>55</v>
      </c>
      <c r="B55" t="s">
        <v>55</v>
      </c>
      <c r="C55" t="s">
        <v>55</v>
      </c>
      <c r="D55" t="s">
        <v>55</v>
      </c>
      <c r="E55" t="s">
        <v>55</v>
      </c>
      <c r="F55" t="s">
        <v>55</v>
      </c>
      <c r="G55"/>
      <c r="H55"/>
      <c r="I55"/>
      <c r="J55"/>
      <c r="K55"/>
      <c r="L55"/>
      <c r="M55"/>
      <c r="N55"/>
      <c r="O55">
        <v>0</v>
      </c>
      <c r="P55">
        <v>0</v>
      </c>
      <c r="Q55">
        <v>0</v>
      </c>
      <c r="R55"/>
    </row>
    <row r="56" spans="1:18" ht="12.75">
      <c r="A56" t="s">
        <v>55</v>
      </c>
      <c r="B56" t="s">
        <v>55</v>
      </c>
      <c r="C56" t="s">
        <v>55</v>
      </c>
      <c r="D56" t="s">
        <v>55</v>
      </c>
      <c r="E56" t="s">
        <v>55</v>
      </c>
      <c r="F56" t="s">
        <v>55</v>
      </c>
      <c r="G56"/>
      <c r="H56"/>
      <c r="I56"/>
      <c r="J56"/>
      <c r="K56"/>
      <c r="L56"/>
      <c r="M56"/>
      <c r="N56"/>
      <c r="O56">
        <v>0</v>
      </c>
      <c r="P56">
        <v>0</v>
      </c>
      <c r="Q56">
        <v>0</v>
      </c>
      <c r="R56"/>
    </row>
    <row r="57" spans="1:18" ht="12.75">
      <c r="A57" t="s">
        <v>55</v>
      </c>
      <c r="B57" t="s">
        <v>55</v>
      </c>
      <c r="C57" t="s">
        <v>55</v>
      </c>
      <c r="D57" t="s">
        <v>55</v>
      </c>
      <c r="E57" t="s">
        <v>55</v>
      </c>
      <c r="F57" t="s">
        <v>55</v>
      </c>
      <c r="G57"/>
      <c r="H57"/>
      <c r="I57"/>
      <c r="J57"/>
      <c r="K57"/>
      <c r="L57"/>
      <c r="M57"/>
      <c r="N57"/>
      <c r="O57">
        <v>0</v>
      </c>
      <c r="P57">
        <v>0</v>
      </c>
      <c r="Q57">
        <v>0</v>
      </c>
      <c r="R57"/>
    </row>
    <row r="58" spans="1:18" ht="12.75">
      <c r="A58" t="s">
        <v>55</v>
      </c>
      <c r="B58" t="s">
        <v>55</v>
      </c>
      <c r="C58" t="s">
        <v>55</v>
      </c>
      <c r="D58" t="s">
        <v>55</v>
      </c>
      <c r="E58" t="s">
        <v>55</v>
      </c>
      <c r="F58" t="s">
        <v>55</v>
      </c>
      <c r="G58"/>
      <c r="H58"/>
      <c r="I58"/>
      <c r="J58"/>
      <c r="K58"/>
      <c r="L58"/>
      <c r="M58"/>
      <c r="N58"/>
      <c r="O58">
        <v>0</v>
      </c>
      <c r="P58">
        <v>0</v>
      </c>
      <c r="Q58">
        <v>0</v>
      </c>
      <c r="R58"/>
    </row>
    <row r="59" spans="1:18" ht="12.75">
      <c r="A59" t="s">
        <v>55</v>
      </c>
      <c r="B59" t="s">
        <v>55</v>
      </c>
      <c r="C59" t="s">
        <v>55</v>
      </c>
      <c r="D59" t="s">
        <v>55</v>
      </c>
      <c r="E59" t="s">
        <v>55</v>
      </c>
      <c r="F59" t="s">
        <v>55</v>
      </c>
      <c r="G59"/>
      <c r="H59"/>
      <c r="I59"/>
      <c r="J59"/>
      <c r="K59"/>
      <c r="L59"/>
      <c r="M59"/>
      <c r="N59"/>
      <c r="O59">
        <v>0</v>
      </c>
      <c r="P59">
        <v>0</v>
      </c>
      <c r="Q59">
        <v>0</v>
      </c>
      <c r="R59"/>
    </row>
    <row r="60" spans="1:18" ht="12.75">
      <c r="A60" t="s">
        <v>55</v>
      </c>
      <c r="B60" t="s">
        <v>55</v>
      </c>
      <c r="C60" t="s">
        <v>55</v>
      </c>
      <c r="D60" t="s">
        <v>55</v>
      </c>
      <c r="E60" t="s">
        <v>55</v>
      </c>
      <c r="F60" t="s">
        <v>55</v>
      </c>
      <c r="G60"/>
      <c r="H60"/>
      <c r="I60"/>
      <c r="J60"/>
      <c r="K60"/>
      <c r="L60"/>
      <c r="M60"/>
      <c r="N60"/>
      <c r="O60">
        <v>0</v>
      </c>
      <c r="P60">
        <v>0</v>
      </c>
      <c r="Q60">
        <v>0</v>
      </c>
      <c r="R60"/>
    </row>
    <row r="61" spans="1:18" ht="12.75">
      <c r="A61" t="s">
        <v>55</v>
      </c>
      <c r="B61" t="s">
        <v>55</v>
      </c>
      <c r="C61" t="s">
        <v>55</v>
      </c>
      <c r="D61" t="s">
        <v>55</v>
      </c>
      <c r="E61" t="s">
        <v>55</v>
      </c>
      <c r="F61" t="s">
        <v>55</v>
      </c>
      <c r="G61"/>
      <c r="H61"/>
      <c r="I61"/>
      <c r="J61"/>
      <c r="K61"/>
      <c r="L61"/>
      <c r="M61"/>
      <c r="N61"/>
      <c r="O61">
        <v>0</v>
      </c>
      <c r="P61">
        <v>0</v>
      </c>
      <c r="Q61">
        <v>0</v>
      </c>
      <c r="R61"/>
    </row>
    <row r="62" spans="1:18" ht="12.75">
      <c r="A62" t="s">
        <v>55</v>
      </c>
      <c r="B62" t="s">
        <v>55</v>
      </c>
      <c r="C62" t="s">
        <v>55</v>
      </c>
      <c r="D62" t="s">
        <v>55</v>
      </c>
      <c r="E62" t="s">
        <v>55</v>
      </c>
      <c r="F62" t="s">
        <v>55</v>
      </c>
      <c r="G62"/>
      <c r="H62"/>
      <c r="I62"/>
      <c r="J62"/>
      <c r="K62"/>
      <c r="L62"/>
      <c r="M62"/>
      <c r="N62"/>
      <c r="O62">
        <v>0</v>
      </c>
      <c r="P62">
        <v>0</v>
      </c>
      <c r="Q62">
        <v>0</v>
      </c>
      <c r="R62"/>
    </row>
    <row r="63" spans="1:18" ht="12.75">
      <c r="A63" t="s">
        <v>55</v>
      </c>
      <c r="B63" t="s">
        <v>55</v>
      </c>
      <c r="C63" t="s">
        <v>55</v>
      </c>
      <c r="D63" t="s">
        <v>55</v>
      </c>
      <c r="E63" t="s">
        <v>55</v>
      </c>
      <c r="F63" t="s">
        <v>55</v>
      </c>
      <c r="G63"/>
      <c r="H63"/>
      <c r="I63"/>
      <c r="J63"/>
      <c r="K63"/>
      <c r="L63"/>
      <c r="M63"/>
      <c r="N63"/>
      <c r="O63">
        <v>0</v>
      </c>
      <c r="P63">
        <v>0</v>
      </c>
      <c r="Q63">
        <v>0</v>
      </c>
      <c r="R63"/>
    </row>
    <row r="64" spans="1:18" ht="12.75">
      <c r="A64" t="s">
        <v>55</v>
      </c>
      <c r="B64" t="s">
        <v>55</v>
      </c>
      <c r="C64" t="s">
        <v>55</v>
      </c>
      <c r="D64" t="s">
        <v>55</v>
      </c>
      <c r="E64" t="s">
        <v>55</v>
      </c>
      <c r="F64" t="s">
        <v>55</v>
      </c>
      <c r="G64"/>
      <c r="H64"/>
      <c r="I64"/>
      <c r="J64"/>
      <c r="K64"/>
      <c r="L64"/>
      <c r="M64"/>
      <c r="N64"/>
      <c r="O64">
        <v>0</v>
      </c>
      <c r="P64">
        <v>0</v>
      </c>
      <c r="Q64">
        <v>0</v>
      </c>
      <c r="R64"/>
    </row>
    <row r="65" spans="1:18" ht="12.75">
      <c r="A65" t="s">
        <v>55</v>
      </c>
      <c r="B65" t="s">
        <v>55</v>
      </c>
      <c r="C65" t="s">
        <v>55</v>
      </c>
      <c r="D65" t="s">
        <v>55</v>
      </c>
      <c r="E65" t="s">
        <v>55</v>
      </c>
      <c r="F65" t="s">
        <v>55</v>
      </c>
      <c r="G65"/>
      <c r="H65"/>
      <c r="I65"/>
      <c r="J65"/>
      <c r="K65"/>
      <c r="L65"/>
      <c r="M65"/>
      <c r="N65"/>
      <c r="O65">
        <v>0</v>
      </c>
      <c r="P65">
        <v>0</v>
      </c>
      <c r="Q65">
        <v>0</v>
      </c>
      <c r="R65"/>
    </row>
    <row r="66" spans="1:18" ht="12.75">
      <c r="A66" t="s">
        <v>55</v>
      </c>
      <c r="B66" t="s">
        <v>55</v>
      </c>
      <c r="C66" t="s">
        <v>55</v>
      </c>
      <c r="D66" t="s">
        <v>55</v>
      </c>
      <c r="E66" t="s">
        <v>55</v>
      </c>
      <c r="F66" t="s">
        <v>55</v>
      </c>
      <c r="G66"/>
      <c r="H66"/>
      <c r="I66"/>
      <c r="J66"/>
      <c r="K66"/>
      <c r="L66"/>
      <c r="M66"/>
      <c r="N66"/>
      <c r="O66">
        <v>0</v>
      </c>
      <c r="P66">
        <v>0</v>
      </c>
      <c r="Q66">
        <v>0</v>
      </c>
      <c r="R66"/>
    </row>
    <row r="67" spans="1:18" ht="12.75">
      <c r="A67" t="s">
        <v>55</v>
      </c>
      <c r="B67" t="s">
        <v>55</v>
      </c>
      <c r="C67" t="s">
        <v>55</v>
      </c>
      <c r="D67" t="s">
        <v>55</v>
      </c>
      <c r="E67" t="s">
        <v>55</v>
      </c>
      <c r="F67" t="s">
        <v>55</v>
      </c>
      <c r="G67"/>
      <c r="H67"/>
      <c r="I67"/>
      <c r="J67"/>
      <c r="K67"/>
      <c r="L67"/>
      <c r="M67"/>
      <c r="N67"/>
      <c r="O67">
        <v>0</v>
      </c>
      <c r="P67">
        <v>0</v>
      </c>
      <c r="Q67">
        <v>0</v>
      </c>
      <c r="R67"/>
    </row>
    <row r="68" spans="1:18" ht="12.75">
      <c r="A68" t="s">
        <v>55</v>
      </c>
      <c r="B68" t="s">
        <v>55</v>
      </c>
      <c r="C68" t="s">
        <v>55</v>
      </c>
      <c r="D68" t="s">
        <v>55</v>
      </c>
      <c r="E68" t="s">
        <v>55</v>
      </c>
      <c r="F68" t="s">
        <v>55</v>
      </c>
      <c r="G68"/>
      <c r="H68"/>
      <c r="I68"/>
      <c r="J68"/>
      <c r="K68"/>
      <c r="L68"/>
      <c r="M68"/>
      <c r="N68"/>
      <c r="O68">
        <v>0</v>
      </c>
      <c r="P68">
        <v>0</v>
      </c>
      <c r="Q68">
        <v>0</v>
      </c>
      <c r="R68"/>
    </row>
    <row r="69" spans="1:18" ht="12.75">
      <c r="A69" t="s">
        <v>55</v>
      </c>
      <c r="B69" t="s">
        <v>55</v>
      </c>
      <c r="C69" t="s">
        <v>55</v>
      </c>
      <c r="D69" t="s">
        <v>55</v>
      </c>
      <c r="E69" t="s">
        <v>55</v>
      </c>
      <c r="F69" t="s">
        <v>55</v>
      </c>
      <c r="G69"/>
      <c r="H69"/>
      <c r="I69"/>
      <c r="J69"/>
      <c r="K69"/>
      <c r="L69"/>
      <c r="M69"/>
      <c r="N69"/>
      <c r="O69">
        <v>0</v>
      </c>
      <c r="P69">
        <v>0</v>
      </c>
      <c r="Q69">
        <v>0</v>
      </c>
      <c r="R69"/>
    </row>
    <row r="70" spans="1:18" ht="12.75">
      <c r="A70" t="s">
        <v>55</v>
      </c>
      <c r="B70" t="s">
        <v>55</v>
      </c>
      <c r="C70" t="s">
        <v>55</v>
      </c>
      <c r="D70" t="s">
        <v>55</v>
      </c>
      <c r="E70" t="s">
        <v>55</v>
      </c>
      <c r="F70" t="s">
        <v>55</v>
      </c>
      <c r="G70"/>
      <c r="H70"/>
      <c r="I70"/>
      <c r="J70"/>
      <c r="K70"/>
      <c r="L70"/>
      <c r="M70"/>
      <c r="N70"/>
      <c r="O70">
        <v>0</v>
      </c>
      <c r="P70">
        <v>0</v>
      </c>
      <c r="Q70">
        <v>0</v>
      </c>
      <c r="R70"/>
    </row>
    <row r="71" spans="1:18" ht="12.75">
      <c r="A71" t="s">
        <v>55</v>
      </c>
      <c r="B71" t="s">
        <v>55</v>
      </c>
      <c r="C71" t="s">
        <v>55</v>
      </c>
      <c r="D71" t="s">
        <v>55</v>
      </c>
      <c r="E71" t="s">
        <v>55</v>
      </c>
      <c r="F71" t="s">
        <v>55</v>
      </c>
      <c r="G71"/>
      <c r="H71"/>
      <c r="I71"/>
      <c r="J71"/>
      <c r="K71"/>
      <c r="L71"/>
      <c r="M71"/>
      <c r="N71"/>
      <c r="O71">
        <v>0</v>
      </c>
      <c r="P71">
        <v>0</v>
      </c>
      <c r="Q71">
        <v>0</v>
      </c>
      <c r="R71"/>
    </row>
    <row r="72" spans="1:18" ht="12.75">
      <c r="A72" t="s">
        <v>55</v>
      </c>
      <c r="B72" t="s">
        <v>55</v>
      </c>
      <c r="C72" t="s">
        <v>55</v>
      </c>
      <c r="D72" t="s">
        <v>55</v>
      </c>
      <c r="E72" t="s">
        <v>55</v>
      </c>
      <c r="F72" t="s">
        <v>55</v>
      </c>
      <c r="G72"/>
      <c r="H72"/>
      <c r="I72"/>
      <c r="J72"/>
      <c r="K72"/>
      <c r="L72"/>
      <c r="M72"/>
      <c r="N72"/>
      <c r="O72">
        <v>0</v>
      </c>
      <c r="P72">
        <v>0</v>
      </c>
      <c r="Q72">
        <v>0</v>
      </c>
      <c r="R72"/>
    </row>
    <row r="73" spans="1:18" ht="12.75">
      <c r="A73" t="s">
        <v>55</v>
      </c>
      <c r="B73" t="s">
        <v>55</v>
      </c>
      <c r="C73" t="s">
        <v>55</v>
      </c>
      <c r="D73" t="s">
        <v>55</v>
      </c>
      <c r="E73" t="s">
        <v>55</v>
      </c>
      <c r="F73" t="s">
        <v>55</v>
      </c>
      <c r="G73"/>
      <c r="H73"/>
      <c r="I73"/>
      <c r="J73"/>
      <c r="K73"/>
      <c r="L73"/>
      <c r="M73"/>
      <c r="N73"/>
      <c r="O73">
        <v>0</v>
      </c>
      <c r="P73">
        <v>0</v>
      </c>
      <c r="Q73">
        <v>0</v>
      </c>
      <c r="R73"/>
    </row>
    <row r="74" spans="1:18" ht="12.75">
      <c r="A74" t="s">
        <v>55</v>
      </c>
      <c r="B74" t="s">
        <v>55</v>
      </c>
      <c r="C74" t="s">
        <v>55</v>
      </c>
      <c r="D74" t="s">
        <v>55</v>
      </c>
      <c r="E74" t="s">
        <v>55</v>
      </c>
      <c r="F74" t="s">
        <v>55</v>
      </c>
      <c r="G74"/>
      <c r="H74"/>
      <c r="I74"/>
      <c r="J74"/>
      <c r="K74"/>
      <c r="L74"/>
      <c r="M74"/>
      <c r="N74"/>
      <c r="O74">
        <v>0</v>
      </c>
      <c r="P74">
        <v>0</v>
      </c>
      <c r="Q74">
        <v>0</v>
      </c>
      <c r="R74"/>
    </row>
    <row r="75" spans="1:18" ht="12.75">
      <c r="A75" t="s">
        <v>55</v>
      </c>
      <c r="B75" t="s">
        <v>55</v>
      </c>
      <c r="C75" t="s">
        <v>55</v>
      </c>
      <c r="D75" t="s">
        <v>55</v>
      </c>
      <c r="E75" t="s">
        <v>55</v>
      </c>
      <c r="F75" t="s">
        <v>55</v>
      </c>
      <c r="G75"/>
      <c r="H75"/>
      <c r="I75"/>
      <c r="J75"/>
      <c r="K75"/>
      <c r="L75"/>
      <c r="M75"/>
      <c r="N75"/>
      <c r="O75">
        <v>0</v>
      </c>
      <c r="P75">
        <v>0</v>
      </c>
      <c r="Q75">
        <v>0</v>
      </c>
      <c r="R75"/>
    </row>
    <row r="76" spans="1:18" ht="12.75">
      <c r="A76" t="s">
        <v>55</v>
      </c>
      <c r="B76" t="s">
        <v>55</v>
      </c>
      <c r="C76" t="s">
        <v>55</v>
      </c>
      <c r="D76" t="s">
        <v>55</v>
      </c>
      <c r="E76" t="s">
        <v>55</v>
      </c>
      <c r="F76" t="s">
        <v>55</v>
      </c>
      <c r="G76"/>
      <c r="H76"/>
      <c r="I76"/>
      <c r="J76"/>
      <c r="K76"/>
      <c r="L76"/>
      <c r="M76"/>
      <c r="N76"/>
      <c r="O76">
        <v>0</v>
      </c>
      <c r="P76">
        <v>0</v>
      </c>
      <c r="Q76">
        <v>0</v>
      </c>
      <c r="R76"/>
    </row>
    <row r="77" spans="1:18" ht="12.75">
      <c r="A77" t="s">
        <v>55</v>
      </c>
      <c r="B77" t="s">
        <v>55</v>
      </c>
      <c r="C77" t="s">
        <v>55</v>
      </c>
      <c r="D77" t="s">
        <v>55</v>
      </c>
      <c r="E77" t="s">
        <v>55</v>
      </c>
      <c r="F77" t="s">
        <v>55</v>
      </c>
      <c r="G77"/>
      <c r="H77"/>
      <c r="I77"/>
      <c r="J77"/>
      <c r="K77"/>
      <c r="L77"/>
      <c r="M77"/>
      <c r="N77"/>
      <c r="O77">
        <v>0</v>
      </c>
      <c r="P77">
        <v>0</v>
      </c>
      <c r="Q77">
        <v>0</v>
      </c>
      <c r="R77"/>
    </row>
    <row r="78" spans="1:18" ht="12.75">
      <c r="A78" t="s">
        <v>55</v>
      </c>
      <c r="B78" t="s">
        <v>55</v>
      </c>
      <c r="C78" t="s">
        <v>55</v>
      </c>
      <c r="D78" t="s">
        <v>55</v>
      </c>
      <c r="E78" t="s">
        <v>55</v>
      </c>
      <c r="F78" t="s">
        <v>55</v>
      </c>
      <c r="G78"/>
      <c r="H78"/>
      <c r="I78"/>
      <c r="J78"/>
      <c r="K78"/>
      <c r="L78"/>
      <c r="M78"/>
      <c r="N78"/>
      <c r="O78">
        <v>0</v>
      </c>
      <c r="P78">
        <v>0</v>
      </c>
      <c r="Q78">
        <v>0</v>
      </c>
      <c r="R78"/>
    </row>
    <row r="79" spans="1:18" ht="12.75">
      <c r="A79" t="s">
        <v>55</v>
      </c>
      <c r="B79" t="s">
        <v>55</v>
      </c>
      <c r="C79" t="s">
        <v>55</v>
      </c>
      <c r="D79" t="s">
        <v>55</v>
      </c>
      <c r="E79" t="s">
        <v>55</v>
      </c>
      <c r="F79" t="s">
        <v>55</v>
      </c>
      <c r="G79"/>
      <c r="H79"/>
      <c r="I79"/>
      <c r="J79"/>
      <c r="K79"/>
      <c r="L79"/>
      <c r="M79"/>
      <c r="N79"/>
      <c r="O79">
        <v>0</v>
      </c>
      <c r="P79">
        <v>0</v>
      </c>
      <c r="Q79">
        <v>0</v>
      </c>
      <c r="R79"/>
    </row>
    <row r="80" spans="1:18" ht="12.75">
      <c r="A80" t="s">
        <v>55</v>
      </c>
      <c r="B80" t="s">
        <v>55</v>
      </c>
      <c r="C80" t="s">
        <v>55</v>
      </c>
      <c r="D80" t="s">
        <v>55</v>
      </c>
      <c r="E80" t="s">
        <v>55</v>
      </c>
      <c r="F80" t="s">
        <v>55</v>
      </c>
      <c r="G80"/>
      <c r="H80"/>
      <c r="I80"/>
      <c r="J80"/>
      <c r="K80"/>
      <c r="L80"/>
      <c r="M80"/>
      <c r="N80"/>
      <c r="O80">
        <v>0</v>
      </c>
      <c r="P80">
        <v>0</v>
      </c>
      <c r="Q80">
        <v>0</v>
      </c>
      <c r="R80"/>
    </row>
    <row r="81" spans="1:18" ht="12.75">
      <c r="A81" t="s">
        <v>55</v>
      </c>
      <c r="B81" t="s">
        <v>55</v>
      </c>
      <c r="C81" t="s">
        <v>55</v>
      </c>
      <c r="D81" t="s">
        <v>55</v>
      </c>
      <c r="E81" t="s">
        <v>55</v>
      </c>
      <c r="F81" t="s">
        <v>55</v>
      </c>
      <c r="G81"/>
      <c r="H81"/>
      <c r="I81"/>
      <c r="J81"/>
      <c r="K81"/>
      <c r="L81"/>
      <c r="M81"/>
      <c r="N81"/>
      <c r="O81">
        <v>0</v>
      </c>
      <c r="P81">
        <v>0</v>
      </c>
      <c r="Q81">
        <v>0</v>
      </c>
      <c r="R81"/>
    </row>
    <row r="82" spans="1:18" ht="12.75">
      <c r="A82" t="s">
        <v>55</v>
      </c>
      <c r="B82" t="s">
        <v>55</v>
      </c>
      <c r="C82" t="s">
        <v>55</v>
      </c>
      <c r="D82" t="s">
        <v>55</v>
      </c>
      <c r="E82" t="s">
        <v>55</v>
      </c>
      <c r="F82" t="s">
        <v>55</v>
      </c>
      <c r="G82"/>
      <c r="H82"/>
      <c r="I82"/>
      <c r="J82"/>
      <c r="K82"/>
      <c r="L82"/>
      <c r="M82"/>
      <c r="N82"/>
      <c r="O82">
        <v>0</v>
      </c>
      <c r="P82">
        <v>0</v>
      </c>
      <c r="Q82">
        <v>0</v>
      </c>
      <c r="R82"/>
    </row>
    <row r="83" spans="1:18" ht="12.75">
      <c r="A83" t="s">
        <v>55</v>
      </c>
      <c r="B83" t="s">
        <v>55</v>
      </c>
      <c r="C83" t="s">
        <v>55</v>
      </c>
      <c r="D83" t="s">
        <v>55</v>
      </c>
      <c r="E83" t="s">
        <v>55</v>
      </c>
      <c r="F83" t="s">
        <v>55</v>
      </c>
      <c r="G83"/>
      <c r="H83"/>
      <c r="I83"/>
      <c r="J83"/>
      <c r="K83"/>
      <c r="L83"/>
      <c r="M83"/>
      <c r="N83"/>
      <c r="O83">
        <v>0</v>
      </c>
      <c r="P83">
        <v>0</v>
      </c>
      <c r="Q83">
        <v>0</v>
      </c>
      <c r="R83"/>
    </row>
    <row r="84" spans="1:18" ht="12.75">
      <c r="A84" t="s">
        <v>55</v>
      </c>
      <c r="B84" t="s">
        <v>55</v>
      </c>
      <c r="C84" t="s">
        <v>55</v>
      </c>
      <c r="D84" t="s">
        <v>55</v>
      </c>
      <c r="E84" t="s">
        <v>55</v>
      </c>
      <c r="F84" t="s">
        <v>55</v>
      </c>
      <c r="G84"/>
      <c r="H84"/>
      <c r="I84"/>
      <c r="J84"/>
      <c r="K84"/>
      <c r="L84"/>
      <c r="M84"/>
      <c r="N84"/>
      <c r="O84">
        <v>0</v>
      </c>
      <c r="P84">
        <v>0</v>
      </c>
      <c r="Q84">
        <v>0</v>
      </c>
      <c r="R84"/>
    </row>
    <row r="85" spans="1:18" ht="12.75">
      <c r="A85" t="s">
        <v>55</v>
      </c>
      <c r="B85" t="s">
        <v>55</v>
      </c>
      <c r="C85" t="s">
        <v>55</v>
      </c>
      <c r="D85" t="s">
        <v>55</v>
      </c>
      <c r="E85" t="s">
        <v>55</v>
      </c>
      <c r="F85" t="s">
        <v>55</v>
      </c>
      <c r="G85"/>
      <c r="H85"/>
      <c r="I85"/>
      <c r="J85"/>
      <c r="K85"/>
      <c r="L85"/>
      <c r="M85"/>
      <c r="N85"/>
      <c r="O85">
        <v>0</v>
      </c>
      <c r="P85">
        <v>0</v>
      </c>
      <c r="Q85">
        <v>0</v>
      </c>
      <c r="R85"/>
    </row>
    <row r="86" spans="1:18" ht="12.75">
      <c r="A86" t="s">
        <v>55</v>
      </c>
      <c r="B86" t="s">
        <v>55</v>
      </c>
      <c r="C86" t="s">
        <v>55</v>
      </c>
      <c r="D86" t="s">
        <v>55</v>
      </c>
      <c r="E86" t="s">
        <v>55</v>
      </c>
      <c r="F86" t="s">
        <v>55</v>
      </c>
      <c r="G86"/>
      <c r="H86"/>
      <c r="I86"/>
      <c r="J86"/>
      <c r="K86"/>
      <c r="L86"/>
      <c r="M86"/>
      <c r="N86"/>
      <c r="O86">
        <v>0</v>
      </c>
      <c r="P86">
        <v>0</v>
      </c>
      <c r="Q86">
        <v>0</v>
      </c>
      <c r="R86"/>
    </row>
    <row r="87" spans="1:18" ht="12.75">
      <c r="A87" t="s">
        <v>55</v>
      </c>
      <c r="B87" t="s">
        <v>55</v>
      </c>
      <c r="C87" t="s">
        <v>55</v>
      </c>
      <c r="D87" t="s">
        <v>55</v>
      </c>
      <c r="E87" t="s">
        <v>55</v>
      </c>
      <c r="F87" t="s">
        <v>55</v>
      </c>
      <c r="G87"/>
      <c r="H87"/>
      <c r="I87"/>
      <c r="J87"/>
      <c r="K87"/>
      <c r="L87"/>
      <c r="M87"/>
      <c r="N87"/>
      <c r="O87">
        <v>0</v>
      </c>
      <c r="P87">
        <v>0</v>
      </c>
      <c r="Q87">
        <v>0</v>
      </c>
      <c r="R87"/>
    </row>
    <row r="88" spans="1:18" ht="12.75">
      <c r="A88" t="s">
        <v>55</v>
      </c>
      <c r="B88" t="s">
        <v>55</v>
      </c>
      <c r="C88" t="s">
        <v>55</v>
      </c>
      <c r="D88" t="s">
        <v>55</v>
      </c>
      <c r="E88" t="s">
        <v>55</v>
      </c>
      <c r="F88" t="s">
        <v>55</v>
      </c>
      <c r="G88"/>
      <c r="H88"/>
      <c r="I88"/>
      <c r="J88"/>
      <c r="K88"/>
      <c r="L88"/>
      <c r="M88"/>
      <c r="N88"/>
      <c r="O88">
        <v>0</v>
      </c>
      <c r="P88">
        <v>0</v>
      </c>
      <c r="Q88">
        <v>0</v>
      </c>
      <c r="R88"/>
    </row>
    <row r="89" spans="1:18" ht="12.75">
      <c r="A89" t="s">
        <v>55</v>
      </c>
      <c r="B89" t="s">
        <v>55</v>
      </c>
      <c r="C89" t="s">
        <v>55</v>
      </c>
      <c r="D89" t="s">
        <v>55</v>
      </c>
      <c r="E89" t="s">
        <v>55</v>
      </c>
      <c r="F89" t="s">
        <v>55</v>
      </c>
      <c r="G89"/>
      <c r="H89"/>
      <c r="I89"/>
      <c r="J89"/>
      <c r="K89"/>
      <c r="L89"/>
      <c r="M89"/>
      <c r="N89"/>
      <c r="O89">
        <v>0</v>
      </c>
      <c r="P89">
        <v>0</v>
      </c>
      <c r="Q89">
        <v>0</v>
      </c>
      <c r="R89"/>
    </row>
    <row r="90" spans="1:18" ht="12.75">
      <c r="A90" t="s">
        <v>55</v>
      </c>
      <c r="B90" t="s">
        <v>55</v>
      </c>
      <c r="C90" t="s">
        <v>55</v>
      </c>
      <c r="D90" t="s">
        <v>55</v>
      </c>
      <c r="E90" t="s">
        <v>55</v>
      </c>
      <c r="F90" t="s">
        <v>55</v>
      </c>
      <c r="G90"/>
      <c r="H90"/>
      <c r="I90"/>
      <c r="J90"/>
      <c r="K90"/>
      <c r="L90"/>
      <c r="M90"/>
      <c r="N90"/>
      <c r="O90">
        <v>0</v>
      </c>
      <c r="P90">
        <v>0</v>
      </c>
      <c r="Q90">
        <v>0</v>
      </c>
      <c r="R90"/>
    </row>
    <row r="91" spans="1:18" ht="12.75">
      <c r="A91" t="s">
        <v>55</v>
      </c>
      <c r="B91" t="s">
        <v>55</v>
      </c>
      <c r="C91" t="s">
        <v>55</v>
      </c>
      <c r="D91" t="s">
        <v>55</v>
      </c>
      <c r="E91" t="s">
        <v>55</v>
      </c>
      <c r="F91" t="s">
        <v>55</v>
      </c>
      <c r="G91"/>
      <c r="H91"/>
      <c r="I91"/>
      <c r="J91"/>
      <c r="K91"/>
      <c r="L91"/>
      <c r="M91"/>
      <c r="N91"/>
      <c r="O91">
        <v>0</v>
      </c>
      <c r="P91">
        <v>0</v>
      </c>
      <c r="Q91">
        <v>0</v>
      </c>
      <c r="R91"/>
    </row>
    <row r="92" spans="1:18" ht="12.75">
      <c r="A92" t="s">
        <v>55</v>
      </c>
      <c r="B92" t="s">
        <v>55</v>
      </c>
      <c r="C92" t="s">
        <v>55</v>
      </c>
      <c r="D92" t="s">
        <v>55</v>
      </c>
      <c r="E92" t="s">
        <v>55</v>
      </c>
      <c r="F92" t="s">
        <v>55</v>
      </c>
      <c r="G92"/>
      <c r="H92"/>
      <c r="I92"/>
      <c r="J92"/>
      <c r="K92"/>
      <c r="L92"/>
      <c r="M92"/>
      <c r="N92"/>
      <c r="O92">
        <v>0</v>
      </c>
      <c r="P92">
        <v>0</v>
      </c>
      <c r="Q92">
        <v>0</v>
      </c>
      <c r="R92"/>
    </row>
    <row r="93" spans="1:18" ht="12.75">
      <c r="A93" t="s">
        <v>55</v>
      </c>
      <c r="B93" t="s">
        <v>55</v>
      </c>
      <c r="C93" t="s">
        <v>55</v>
      </c>
      <c r="D93" t="s">
        <v>55</v>
      </c>
      <c r="E93" t="s">
        <v>55</v>
      </c>
      <c r="F93" t="s">
        <v>55</v>
      </c>
      <c r="G93"/>
      <c r="H93"/>
      <c r="I93"/>
      <c r="J93"/>
      <c r="K93"/>
      <c r="L93"/>
      <c r="M93"/>
      <c r="N93"/>
      <c r="O93">
        <v>0</v>
      </c>
      <c r="P93">
        <v>0</v>
      </c>
      <c r="Q93">
        <v>0</v>
      </c>
      <c r="R93"/>
    </row>
    <row r="94" spans="1:18" ht="12.75">
      <c r="A94" t="s">
        <v>55</v>
      </c>
      <c r="B94" t="s">
        <v>55</v>
      </c>
      <c r="C94" t="s">
        <v>55</v>
      </c>
      <c r="D94" t="s">
        <v>55</v>
      </c>
      <c r="E94" t="s">
        <v>55</v>
      </c>
      <c r="F94" t="s">
        <v>55</v>
      </c>
      <c r="G94"/>
      <c r="H94"/>
      <c r="I94"/>
      <c r="J94"/>
      <c r="K94"/>
      <c r="L94"/>
      <c r="M94"/>
      <c r="N94"/>
      <c r="O94">
        <v>0</v>
      </c>
      <c r="P94">
        <v>0</v>
      </c>
      <c r="Q94">
        <v>0</v>
      </c>
      <c r="R94"/>
    </row>
    <row r="95" spans="1:18" ht="12.75">
      <c r="A95" t="s">
        <v>55</v>
      </c>
      <c r="B95" t="s">
        <v>55</v>
      </c>
      <c r="C95" t="s">
        <v>55</v>
      </c>
      <c r="D95" t="s">
        <v>55</v>
      </c>
      <c r="E95" t="s">
        <v>55</v>
      </c>
      <c r="F95" t="s">
        <v>55</v>
      </c>
      <c r="G95"/>
      <c r="H95"/>
      <c r="I95"/>
      <c r="J95"/>
      <c r="K95"/>
      <c r="L95"/>
      <c r="M95"/>
      <c r="N95"/>
      <c r="O95">
        <v>0</v>
      </c>
      <c r="P95">
        <v>0</v>
      </c>
      <c r="Q95">
        <v>0</v>
      </c>
      <c r="R95"/>
    </row>
    <row r="96" spans="1:18" ht="12.75">
      <c r="A96" t="s">
        <v>55</v>
      </c>
      <c r="B96" t="s">
        <v>55</v>
      </c>
      <c r="C96" t="s">
        <v>55</v>
      </c>
      <c r="D96" t="s">
        <v>55</v>
      </c>
      <c r="E96" t="s">
        <v>55</v>
      </c>
      <c r="F96" t="s">
        <v>55</v>
      </c>
      <c r="G96"/>
      <c r="H96"/>
      <c r="I96"/>
      <c r="J96"/>
      <c r="K96"/>
      <c r="L96"/>
      <c r="M96"/>
      <c r="N96"/>
      <c r="O96">
        <v>0</v>
      </c>
      <c r="P96">
        <v>0</v>
      </c>
      <c r="Q96">
        <v>0</v>
      </c>
      <c r="R96"/>
    </row>
    <row r="97" spans="1:18" ht="12.75">
      <c r="A97" t="s">
        <v>55</v>
      </c>
      <c r="B97" t="s">
        <v>55</v>
      </c>
      <c r="C97" t="s">
        <v>55</v>
      </c>
      <c r="D97" t="s">
        <v>55</v>
      </c>
      <c r="E97" t="s">
        <v>55</v>
      </c>
      <c r="F97" t="s">
        <v>55</v>
      </c>
      <c r="G97"/>
      <c r="H97"/>
      <c r="I97"/>
      <c r="J97"/>
      <c r="K97"/>
      <c r="L97"/>
      <c r="M97"/>
      <c r="N97"/>
      <c r="O97">
        <v>0</v>
      </c>
      <c r="P97">
        <v>0</v>
      </c>
      <c r="Q97">
        <v>0</v>
      </c>
      <c r="R97"/>
    </row>
    <row r="98" spans="1:18" ht="12.75">
      <c r="A98" t="s">
        <v>55</v>
      </c>
      <c r="B98" t="s">
        <v>55</v>
      </c>
      <c r="C98" t="s">
        <v>55</v>
      </c>
      <c r="D98" t="s">
        <v>55</v>
      </c>
      <c r="E98" t="s">
        <v>55</v>
      </c>
      <c r="F98" t="s">
        <v>55</v>
      </c>
      <c r="G98"/>
      <c r="H98"/>
      <c r="I98"/>
      <c r="J98"/>
      <c r="K98"/>
      <c r="L98"/>
      <c r="M98"/>
      <c r="N98"/>
      <c r="O98">
        <v>0</v>
      </c>
      <c r="P98">
        <v>0</v>
      </c>
      <c r="Q98">
        <v>0</v>
      </c>
      <c r="R98"/>
    </row>
    <row r="99" spans="1:18" ht="12.75">
      <c r="A99" t="s">
        <v>55</v>
      </c>
      <c r="B99" t="s">
        <v>55</v>
      </c>
      <c r="C99" t="s">
        <v>55</v>
      </c>
      <c r="D99" t="s">
        <v>55</v>
      </c>
      <c r="E99" t="s">
        <v>55</v>
      </c>
      <c r="F99" t="s">
        <v>55</v>
      </c>
      <c r="G99"/>
      <c r="H99"/>
      <c r="I99"/>
      <c r="J99"/>
      <c r="K99"/>
      <c r="L99"/>
      <c r="M99"/>
      <c r="N99"/>
      <c r="O99">
        <v>0</v>
      </c>
      <c r="P99">
        <v>0</v>
      </c>
      <c r="Q99">
        <v>0</v>
      </c>
      <c r="R99"/>
    </row>
    <row r="100" spans="1:18" ht="12.75">
      <c r="A100" t="s">
        <v>55</v>
      </c>
      <c r="B100" t="s">
        <v>55</v>
      </c>
      <c r="C100" t="s">
        <v>55</v>
      </c>
      <c r="D100" t="s">
        <v>55</v>
      </c>
      <c r="E100" t="s">
        <v>55</v>
      </c>
      <c r="F100" t="s">
        <v>55</v>
      </c>
      <c r="G100"/>
      <c r="H100"/>
      <c r="I100"/>
      <c r="J100"/>
      <c r="K100"/>
      <c r="L100"/>
      <c r="M100"/>
      <c r="N100"/>
      <c r="O100">
        <v>0</v>
      </c>
      <c r="P100">
        <v>0</v>
      </c>
      <c r="Q100">
        <v>0</v>
      </c>
      <c r="R100"/>
    </row>
    <row r="101" spans="1:18" ht="12.75">
      <c r="A101" t="s">
        <v>55</v>
      </c>
      <c r="B101" t="s">
        <v>55</v>
      </c>
      <c r="C101" t="s">
        <v>55</v>
      </c>
      <c r="D101" t="s">
        <v>55</v>
      </c>
      <c r="E101" t="s">
        <v>55</v>
      </c>
      <c r="F101" t="s">
        <v>55</v>
      </c>
      <c r="G101"/>
      <c r="H101"/>
      <c r="I101"/>
      <c r="J101"/>
      <c r="K101"/>
      <c r="L101"/>
      <c r="M101"/>
      <c r="N101"/>
      <c r="O101">
        <v>0</v>
      </c>
      <c r="P101">
        <v>0</v>
      </c>
      <c r="Q101">
        <v>0</v>
      </c>
      <c r="R101"/>
    </row>
    <row r="102" spans="1:18" ht="12.75">
      <c r="A102" t="s">
        <v>55</v>
      </c>
      <c r="B102" t="s">
        <v>55</v>
      </c>
      <c r="C102" t="s">
        <v>55</v>
      </c>
      <c r="D102" t="s">
        <v>55</v>
      </c>
      <c r="E102" t="s">
        <v>55</v>
      </c>
      <c r="F102" t="s">
        <v>55</v>
      </c>
      <c r="G102"/>
      <c r="H102"/>
      <c r="I102"/>
      <c r="J102"/>
      <c r="K102"/>
      <c r="L102"/>
      <c r="M102"/>
      <c r="N102"/>
      <c r="O102">
        <v>0</v>
      </c>
      <c r="P102">
        <v>0</v>
      </c>
      <c r="Q102">
        <v>0</v>
      </c>
      <c r="R102"/>
    </row>
    <row r="103" spans="1:18" ht="12.75">
      <c r="A103" t="s">
        <v>55</v>
      </c>
      <c r="B103" t="s">
        <v>55</v>
      </c>
      <c r="C103" t="s">
        <v>55</v>
      </c>
      <c r="D103" t="s">
        <v>55</v>
      </c>
      <c r="E103" t="s">
        <v>55</v>
      </c>
      <c r="F103" t="s">
        <v>55</v>
      </c>
      <c r="G103"/>
      <c r="H103"/>
      <c r="I103"/>
      <c r="J103"/>
      <c r="K103"/>
      <c r="L103"/>
      <c r="M103"/>
      <c r="N103"/>
      <c r="O103">
        <v>0</v>
      </c>
      <c r="P103">
        <v>0</v>
      </c>
      <c r="Q103">
        <v>0</v>
      </c>
      <c r="R103"/>
    </row>
    <row r="104" spans="1:18" ht="12.75">
      <c r="A104" t="s">
        <v>55</v>
      </c>
      <c r="B104" t="s">
        <v>55</v>
      </c>
      <c r="C104" t="s">
        <v>55</v>
      </c>
      <c r="D104" t="s">
        <v>55</v>
      </c>
      <c r="E104" t="s">
        <v>55</v>
      </c>
      <c r="F104" t="s">
        <v>55</v>
      </c>
      <c r="G104"/>
      <c r="H104"/>
      <c r="I104"/>
      <c r="J104"/>
      <c r="K104"/>
      <c r="L104"/>
      <c r="M104"/>
      <c r="N104"/>
      <c r="O104">
        <v>0</v>
      </c>
      <c r="P104">
        <v>0</v>
      </c>
      <c r="Q104">
        <v>0</v>
      </c>
      <c r="R104"/>
    </row>
    <row r="105" spans="1:1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</sheetData>
  <sheetProtection sheet="1" objects="1" scenarios="1"/>
  <mergeCells count="2">
    <mergeCell ref="A1:Q1"/>
    <mergeCell ref="A2:Q2"/>
  </mergeCells>
  <printOptions/>
  <pageMargins left="0.1968503937007874" right="0.1968503937007874" top="0.1968503937007874" bottom="0.1968503937007874" header="0.5118110236220472" footer="0.5118110236220472"/>
  <pageSetup fitToHeight="1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Utilisateur</cp:lastModifiedBy>
  <cp:lastPrinted>2022-09-24T15:02:43Z</cp:lastPrinted>
  <dcterms:created xsi:type="dcterms:W3CDTF">2009-03-11T08:33:05Z</dcterms:created>
  <dcterms:modified xsi:type="dcterms:W3CDTF">2022-11-18T18:11:53Z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1682744282</vt:i4>
  </property>
  <property fmtid="{D5CDD505-2E9C-101B-9397-08002B2CF9AE}" pid="4" name="_EmailSubject">
    <vt:lpwstr>RAPPEL J2 JEUNES</vt:lpwstr>
  </property>
  <property fmtid="{D5CDD505-2E9C-101B-9397-08002B2CF9AE}" pid="5" name="_AuthorEmail">
    <vt:lpwstr>bernard-levesque@orange.fr</vt:lpwstr>
  </property>
  <property fmtid="{D5CDD505-2E9C-101B-9397-08002B2CF9AE}" pid="6" name="_AuthorEmailDisplayName">
    <vt:lpwstr>Bernard Levesque</vt:lpwstr>
  </property>
  <property fmtid="{D5CDD505-2E9C-101B-9397-08002B2CF9AE}" pid="7" name="_PreviousAdHocReviewCycleID">
    <vt:i4>580056746</vt:i4>
  </property>
</Properties>
</file>